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heets/sheet1.xml" ContentType="application/vnd.openxmlformats-officedocument.spreadsheetml.chart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imelineCaches/timelineCache1.xml" ContentType="application/vnd.ms-excel.timeline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imelines/timeline1.xml" ContentType="application/vnd.ms-excel.timelin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comments1.xml" ContentType="application/vnd.openxmlformats-officedocument.spreadsheetml.comments+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H:\My Drive\Gainful\IT Training\"/>
    </mc:Choice>
  </mc:AlternateContent>
  <xr:revisionPtr revIDLastSave="0" documentId="13_ncr:1_{21CBBD2D-8988-46B3-AE92-734ED14CBA96}" xr6:coauthVersionLast="47" xr6:coauthVersionMax="47" xr10:uidLastSave="{00000000-0000-0000-0000-000000000000}"/>
  <bookViews>
    <workbookView xWindow="-120" yWindow="-120" windowWidth="29040" windowHeight="15720" tabRatio="769" activeTab="10" xr2:uid="{159E84A3-5840-4382-B35B-1CAEB3B9A017}"/>
  </bookViews>
  <sheets>
    <sheet name="Pivot" sheetId="23" r:id="rId1"/>
    <sheet name="Pivot2" sheetId="26" r:id="rId2"/>
    <sheet name="Data" sheetId="2" r:id="rId3"/>
    <sheet name="Summary" sheetId="21" r:id="rId4"/>
    <sheet name="Sort and Filter" sheetId="22" r:id="rId5"/>
    <sheet name="Restaurant" sheetId="12" r:id="rId6"/>
    <sheet name="Table" sheetId="19" r:id="rId7"/>
    <sheet name="Inflation" sheetId="6" r:id="rId8"/>
    <sheet name="Chart2" sheetId="25" r:id="rId9"/>
    <sheet name="Washing Powder" sheetId="5" r:id="rId10"/>
    <sheet name="Parliament" sheetId="4" r:id="rId11"/>
    <sheet name="Import" sheetId="20" r:id="rId12"/>
    <sheet name="Magic Chart" sheetId="3" r:id="rId13"/>
  </sheets>
  <externalReferences>
    <externalReference r:id="rId14"/>
  </externalReferences>
  <definedNames>
    <definedName name="_xlnm._FilterDatabase" localSheetId="2" hidden="1">Data!$A$1:$K$701</definedName>
    <definedName name="April">Table!$D$10:$G$10</definedName>
    <definedName name="August">Table!$D$14:$G$14</definedName>
    <definedName name="Connaught">Table!$G$7:$G$18</definedName>
    <definedName name="December">Table!$D$18:$G$18</definedName>
    <definedName name="February">Table!$D$8:$G$8</definedName>
    <definedName name="IrishHolidays">[1]Basics!$S$4:$S$11</definedName>
    <definedName name="January">Table!$D$7:$G$7</definedName>
    <definedName name="July">Table!$D$13:$G$13</definedName>
    <definedName name="June">Table!$D$12:$G$12</definedName>
    <definedName name="Leinster">Table!$D$7:$D$18</definedName>
    <definedName name="Louise">[1]Basics!$H$7</definedName>
    <definedName name="March">Table!$D$9:$G$9</definedName>
    <definedName name="May">Table!$D$11:$G$11</definedName>
    <definedName name="Munster">Table!$E$7:$E$18</definedName>
    <definedName name="NativeTimeline_Date">#N/A</definedName>
    <definedName name="November">Table!$D$17:$G$17</definedName>
    <definedName name="October">Table!$D$16:$G$16</definedName>
    <definedName name="Sales">Table!$D$7:$G$18</definedName>
    <definedName name="September">Table!$D$15:$G$15</definedName>
    <definedName name="Slicer_Segment">#N/A</definedName>
    <definedName name="Ulster">Table!$F$7:$F$18</definedName>
  </definedNames>
  <calcPr calcId="191029"/>
  <pivotCaches>
    <pivotCache cacheId="15" r:id="rId15"/>
  </pivotCaches>
  <extLst>
    <ext xmlns:x14="http://schemas.microsoft.com/office/spreadsheetml/2009/9/main" uri="{BBE1A952-AA13-448e-AADC-164F8A28A991}">
      <x14:slicerCaches>
        <x14:slicerCache r:id="rId16"/>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17"/>
      </x15:timelineCacheRef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8" i="19" l="1"/>
  <c r="B27" i="19"/>
  <c r="B26" i="19"/>
  <c r="B25" i="19" a="1"/>
  <c r="B25" i="19" s="1"/>
  <c r="B24" i="19"/>
  <c r="B23" i="19"/>
  <c r="J4" i="20"/>
  <c r="J2" i="20"/>
  <c r="F5" i="20" a="1"/>
  <c r="F5" i="20" s="1"/>
  <c r="F6" i="20" a="1"/>
  <c r="F6" i="20" s="1"/>
  <c r="F7" i="20" a="1"/>
  <c r="F7" i="20" s="1"/>
  <c r="F8" i="20" a="1"/>
  <c r="F8" i="20" s="1"/>
  <c r="F9" i="20" a="1"/>
  <c r="F9" i="20" s="1"/>
  <c r="F10" i="20" a="1"/>
  <c r="F10" i="20" s="1"/>
  <c r="F11" i="20" a="1"/>
  <c r="F11" i="20" s="1"/>
  <c r="F12" i="20" a="1"/>
  <c r="F12" i="20" s="1"/>
  <c r="F13" i="20" a="1"/>
  <c r="F13" i="20" s="1"/>
  <c r="F14" i="20" a="1"/>
  <c r="F14" i="20" s="1"/>
  <c r="F15" i="20" a="1"/>
  <c r="F15" i="20" s="1"/>
  <c r="F16" i="20" a="1"/>
  <c r="F16" i="20" s="1"/>
  <c r="F17" i="20" a="1"/>
  <c r="F17" i="20" s="1"/>
  <c r="F18" i="20" a="1"/>
  <c r="F18" i="20" s="1"/>
  <c r="F19" i="20" a="1"/>
  <c r="F19" i="20" s="1"/>
  <c r="F20" i="20" a="1"/>
  <c r="F20" i="20" s="1"/>
  <c r="F4" i="20" a="1"/>
  <c r="F4" i="20" s="1"/>
  <c r="BS4" i="22"/>
  <c r="BT4" i="22"/>
  <c r="BU4" i="22"/>
  <c r="BV4" i="22"/>
  <c r="BW4" i="22"/>
  <c r="BX4" i="22"/>
  <c r="BY4" i="22"/>
  <c r="BZ4" i="22"/>
  <c r="CA4" i="22"/>
  <c r="CB4" i="22"/>
  <c r="CC4" i="22"/>
  <c r="BR4" i="22"/>
  <c r="N3" i="21" a="1"/>
  <c r="N3" i="21" s="1"/>
  <c r="C4" i="21" a="1"/>
  <c r="C4" i="21" s="1"/>
  <c r="E4" i="3"/>
  <c r="N349" i="2" l="1"/>
  <c r="N285" i="2"/>
  <c r="N290" i="2"/>
  <c r="N509" i="2"/>
  <c r="N154" i="2"/>
  <c r="N453" i="2"/>
  <c r="N183" i="2"/>
  <c r="N96" i="2"/>
  <c r="N592" i="2"/>
  <c r="N609" i="2"/>
  <c r="N39" i="2"/>
  <c r="N444" i="2"/>
  <c r="N407" i="2"/>
  <c r="N293" i="2"/>
  <c r="N518" i="2"/>
  <c r="N556" i="2"/>
  <c r="N9" i="2"/>
  <c r="N12" i="2"/>
  <c r="N10" i="2"/>
  <c r="N205" i="2"/>
  <c r="N166" i="2"/>
  <c r="N157" i="2"/>
  <c r="N496" i="2"/>
  <c r="N54" i="2"/>
  <c r="N519" i="2"/>
  <c r="N137" i="2"/>
  <c r="N358" i="2"/>
  <c r="N669" i="2"/>
  <c r="N408" i="2"/>
  <c r="N485" i="2"/>
  <c r="N488" i="2"/>
  <c r="N176" i="2"/>
  <c r="N548" i="2"/>
  <c r="N326" i="2"/>
  <c r="N451" i="2"/>
  <c r="N214" i="2"/>
  <c r="N33" i="2"/>
  <c r="N621" i="2"/>
  <c r="N231" i="2"/>
  <c r="N232" i="2"/>
  <c r="N91" i="2"/>
  <c r="N456" i="2"/>
  <c r="N301" i="2"/>
  <c r="N580" i="2"/>
  <c r="N313" i="2"/>
  <c r="N521" i="2"/>
  <c r="N535" i="2"/>
  <c r="N78" i="2"/>
  <c r="N532" i="2"/>
  <c r="N595" i="2"/>
  <c r="N423" i="2"/>
  <c r="N502" i="2"/>
  <c r="N299" i="2"/>
  <c r="N591" i="2"/>
  <c r="N574" i="2"/>
  <c r="N136" i="2"/>
  <c r="N470" i="2"/>
  <c r="N606" i="2"/>
  <c r="N292" i="2"/>
  <c r="N666" i="2"/>
  <c r="N585" i="2"/>
  <c r="N362" i="2"/>
  <c r="N432" i="2"/>
  <c r="N419" i="2"/>
  <c r="N494" i="2"/>
  <c r="N483" i="2"/>
  <c r="N677" i="2"/>
  <c r="N625" i="2"/>
  <c r="N438" i="2"/>
  <c r="N93" i="2"/>
  <c r="N318" i="2"/>
  <c r="N164" i="2"/>
  <c r="N538" i="2"/>
  <c r="N17" i="2"/>
  <c r="N278" i="2"/>
  <c r="N446" i="2"/>
  <c r="N462" i="2"/>
  <c r="N173" i="2"/>
  <c r="N258" i="2"/>
  <c r="N163" i="2"/>
  <c r="N590" i="2"/>
  <c r="N27" i="2"/>
  <c r="N664" i="2"/>
  <c r="N447" i="2"/>
  <c r="N239" i="2"/>
  <c r="N19" i="2"/>
  <c r="N304" i="2"/>
  <c r="N579" i="2"/>
  <c r="N248" i="2"/>
  <c r="N464" i="2"/>
  <c r="N418" i="2"/>
  <c r="N294" i="2"/>
  <c r="N649" i="2"/>
  <c r="N145" i="2"/>
  <c r="N612" i="2"/>
  <c r="N426" i="2"/>
  <c r="N381" i="2"/>
  <c r="N74" i="2"/>
  <c r="N200" i="2"/>
  <c r="N305" i="2"/>
  <c r="N411" i="2"/>
  <c r="N467" i="2"/>
  <c r="N337" i="2"/>
  <c r="N514" i="2"/>
  <c r="N300" i="2"/>
  <c r="N197" i="2"/>
  <c r="N250" i="2"/>
  <c r="N690" i="2"/>
  <c r="N616" i="2"/>
  <c r="N402" i="2"/>
  <c r="N569" i="2"/>
  <c r="N4" i="2"/>
  <c r="N553" i="2"/>
  <c r="N121" i="2"/>
  <c r="N73" i="2"/>
  <c r="N552" i="2"/>
  <c r="N108" i="2"/>
  <c r="N656" i="2"/>
  <c r="N477" i="2"/>
  <c r="N435" i="2"/>
  <c r="N654" i="2"/>
  <c r="N506" i="2"/>
  <c r="N147" i="2"/>
  <c r="N473" i="2"/>
  <c r="N129" i="2"/>
  <c r="N550" i="2"/>
  <c r="N289" i="2"/>
  <c r="N320" i="2"/>
  <c r="N586" i="2"/>
  <c r="N641" i="2"/>
  <c r="N217" i="2"/>
  <c r="N117" i="2"/>
  <c r="N280" i="2"/>
  <c r="N267" i="2"/>
  <c r="N650" i="2"/>
  <c r="N596" i="2"/>
  <c r="N492" i="2"/>
  <c r="N86" i="2"/>
  <c r="N162" i="2"/>
  <c r="N34" i="2"/>
  <c r="N201" i="2"/>
  <c r="N218" i="2"/>
  <c r="N16" i="2"/>
  <c r="N3" i="2"/>
  <c r="N14" i="2"/>
  <c r="N159" i="2"/>
  <c r="N360" i="2"/>
  <c r="N361" i="2"/>
  <c r="N570" i="2"/>
  <c r="N448" i="2"/>
  <c r="N400" i="2"/>
  <c r="N490" i="2"/>
  <c r="N49" i="2"/>
  <c r="N352" i="2"/>
  <c r="N517" i="2"/>
  <c r="N134" i="2"/>
  <c r="N513" i="2"/>
  <c r="N529" i="2"/>
  <c r="N471" i="2"/>
  <c r="N698" i="2"/>
  <c r="N366" i="2"/>
  <c r="N169" i="2"/>
  <c r="N571" i="2"/>
  <c r="N97" i="2"/>
  <c r="N116" i="2"/>
  <c r="N526" i="2"/>
  <c r="N647" i="2"/>
  <c r="N686" i="2"/>
  <c r="N662" i="2"/>
  <c r="N617" i="2"/>
  <c r="N685" i="2"/>
  <c r="N486" i="2"/>
  <c r="N389" i="2"/>
  <c r="N272" i="2"/>
  <c r="N144" i="2"/>
  <c r="N29" i="2"/>
  <c r="N193" i="2"/>
  <c r="N629" i="2"/>
  <c r="N229" i="2"/>
  <c r="N659" i="2"/>
  <c r="N604" i="2"/>
  <c r="N296" i="2"/>
  <c r="N581" i="2"/>
  <c r="N28" i="2"/>
  <c r="N321" i="2"/>
  <c r="N613" i="2"/>
  <c r="N84" i="2"/>
  <c r="N393" i="2"/>
  <c r="N30" i="2"/>
  <c r="N182" i="2"/>
  <c r="N536" i="2"/>
  <c r="N594" i="2"/>
  <c r="N602" i="2"/>
  <c r="N452" i="2"/>
  <c r="N138" i="2"/>
  <c r="N204" i="2"/>
  <c r="N332" i="2"/>
  <c r="N454" i="2"/>
  <c r="N403" i="2"/>
  <c r="N333" i="2"/>
  <c r="N120" i="2"/>
  <c r="N479" i="2"/>
  <c r="N151" i="2"/>
  <c r="N396" i="2"/>
  <c r="N340" i="2"/>
  <c r="N495" i="2"/>
  <c r="N307" i="2"/>
  <c r="N168" i="2"/>
  <c r="N632" i="2"/>
  <c r="N384" i="2"/>
  <c r="N619" i="2"/>
  <c r="N124" i="2"/>
  <c r="N107" i="2"/>
  <c r="N92" i="2"/>
  <c r="N425" i="2"/>
  <c r="N642" i="2"/>
  <c r="N605" i="2"/>
  <c r="N410" i="2"/>
  <c r="N184" i="2"/>
  <c r="N90" i="2"/>
  <c r="N374" i="2"/>
  <c r="N545" i="2"/>
  <c r="N628" i="2"/>
  <c r="N476" i="2"/>
  <c r="N523" i="2"/>
  <c r="N363" i="2"/>
  <c r="N458" i="2"/>
  <c r="N643" i="2"/>
  <c r="N20" i="2"/>
  <c r="N81" i="2"/>
  <c r="N588" i="2"/>
  <c r="N13" i="2"/>
  <c r="N511" i="2"/>
  <c r="N445" i="2"/>
  <c r="N271" i="2"/>
  <c r="N694" i="2"/>
  <c r="N424" i="2"/>
  <c r="N439" i="2"/>
  <c r="N102" i="2"/>
  <c r="N21" i="2"/>
  <c r="N127" i="2"/>
  <c r="N449" i="2"/>
  <c r="N468" i="2"/>
  <c r="N345" i="2"/>
  <c r="N635" i="2"/>
  <c r="N576" i="2"/>
  <c r="N633" i="2"/>
  <c r="N655" i="2"/>
  <c r="N427" i="2"/>
  <c r="N312" i="2"/>
  <c r="N222" i="2"/>
  <c r="N255" i="2"/>
  <c r="N103" i="2"/>
  <c r="N261" i="2"/>
  <c r="N71" i="2"/>
  <c r="N46" i="2"/>
  <c r="N557" i="2"/>
  <c r="N224" i="2"/>
  <c r="N37" i="2"/>
  <c r="N38" i="2"/>
  <c r="N375" i="2"/>
  <c r="N72" i="2"/>
  <c r="N395" i="2"/>
  <c r="N251" i="2"/>
  <c r="N60" i="2"/>
  <c r="N551" i="2"/>
  <c r="N122" i="2"/>
  <c r="N665" i="2"/>
  <c r="N527" i="2"/>
  <c r="N603" i="2"/>
  <c r="N309" i="2"/>
  <c r="N691" i="2"/>
  <c r="N298" i="2"/>
  <c r="N692" i="2"/>
  <c r="N174" i="2"/>
  <c r="N436" i="2"/>
  <c r="N132" i="2"/>
  <c r="N397" i="2"/>
  <c r="N265" i="2"/>
  <c r="N583" i="2"/>
  <c r="N106" i="2"/>
  <c r="N399" i="2"/>
  <c r="N348" i="2"/>
  <c r="N230" i="2"/>
  <c r="N392" i="2"/>
  <c r="N52" i="2"/>
  <c r="N207" i="2"/>
  <c r="N434" i="2"/>
  <c r="N284" i="2"/>
  <c r="N160" i="2"/>
  <c r="N263" i="2"/>
  <c r="N577" i="2"/>
  <c r="N259" i="2"/>
  <c r="N601" i="2"/>
  <c r="N111" i="2"/>
  <c r="N233" i="2"/>
  <c r="N40" i="2"/>
  <c r="N515" i="2"/>
  <c r="N575" i="2"/>
  <c r="N221" i="2"/>
  <c r="N428" i="2"/>
  <c r="N370" i="2"/>
  <c r="N696" i="2"/>
  <c r="N466" i="2"/>
  <c r="N6" i="2"/>
  <c r="N322" i="2"/>
  <c r="N676" i="2"/>
  <c r="N178" i="2"/>
  <c r="N668" i="2"/>
  <c r="N241" i="2"/>
  <c r="N194" i="2"/>
  <c r="N343" i="2"/>
  <c r="N679" i="2"/>
  <c r="N558" i="2"/>
  <c r="N636" i="2"/>
  <c r="N206" i="2"/>
  <c r="N210" i="2"/>
  <c r="N179" i="2"/>
  <c r="N196" i="2"/>
  <c r="N114" i="2"/>
  <c r="N257" i="2"/>
  <c r="N555" i="2"/>
  <c r="N597" i="2"/>
  <c r="N187" i="2"/>
  <c r="N66" i="2"/>
  <c r="N413" i="2"/>
  <c r="N69" i="2"/>
  <c r="N256" i="2"/>
  <c r="N401" i="2"/>
  <c r="N55" i="2"/>
  <c r="N342" i="2"/>
  <c r="N549" i="2"/>
  <c r="N85" i="2"/>
  <c r="N195" i="2"/>
  <c r="N68" i="2"/>
  <c r="N680" i="2"/>
  <c r="N537" i="2"/>
  <c r="N208" i="2"/>
  <c r="N414" i="2"/>
  <c r="N530" i="2"/>
  <c r="N189" i="2"/>
  <c r="N118" i="2"/>
  <c r="N329" i="2"/>
  <c r="N563" i="2"/>
  <c r="N388" i="2"/>
  <c r="N567" i="2"/>
  <c r="N192" i="2"/>
  <c r="N646" i="2"/>
  <c r="N475" i="2"/>
  <c r="N209" i="2"/>
  <c r="N253" i="2"/>
  <c r="N319" i="2"/>
  <c r="N469" i="2"/>
  <c r="N133" i="2"/>
  <c r="N611" i="2"/>
  <c r="N405" i="2"/>
  <c r="N101" i="2"/>
  <c r="N245" i="2"/>
  <c r="N701" i="2"/>
  <c r="N198" i="2"/>
  <c r="N504" i="2"/>
  <c r="N310" i="2"/>
  <c r="N554" i="2"/>
  <c r="N573" i="2"/>
  <c r="N7" i="2"/>
  <c r="N153" i="2"/>
  <c r="N377" i="2"/>
  <c r="N481" i="2"/>
  <c r="N615" i="2"/>
  <c r="N67" i="2"/>
  <c r="N390" i="2"/>
  <c r="N338" i="2"/>
  <c r="N8" i="2"/>
  <c r="N559" i="2"/>
  <c r="N568" i="2"/>
  <c r="N697" i="2"/>
  <c r="N249" i="2"/>
  <c r="N598" i="2"/>
  <c r="N62" i="2"/>
  <c r="N437" i="2"/>
  <c r="N626" i="2"/>
  <c r="N525" i="2"/>
  <c r="N115" i="2"/>
  <c r="N546" i="2"/>
  <c r="N367" i="2"/>
  <c r="N651" i="2"/>
  <c r="N61" i="2"/>
  <c r="N578" i="2"/>
  <c r="N670" i="2"/>
  <c r="N385" i="2"/>
  <c r="N543" i="2"/>
  <c r="N79" i="2"/>
  <c r="N82" i="2"/>
  <c r="N128" i="2"/>
  <c r="N376" i="2"/>
  <c r="N202" i="2"/>
  <c r="N158" i="2"/>
  <c r="N355" i="2"/>
  <c r="N161" i="2"/>
  <c r="N533" i="2"/>
  <c r="N264" i="2"/>
  <c r="N328" i="2"/>
  <c r="N461" i="2"/>
  <c r="N80" i="2"/>
  <c r="N11" i="2"/>
  <c r="N238" i="2"/>
  <c r="N562" i="2"/>
  <c r="N212" i="2"/>
  <c r="N391" i="2"/>
  <c r="N653" i="2"/>
  <c r="N268" i="2"/>
  <c r="N281" i="2"/>
  <c r="N243" i="2"/>
  <c r="N226" i="2"/>
  <c r="N83" i="2"/>
  <c r="N599" i="2"/>
  <c r="N47" i="2"/>
  <c r="N156" i="2"/>
  <c r="N99" i="2"/>
  <c r="N608" i="2"/>
  <c r="N275" i="2"/>
  <c r="N18" i="2"/>
  <c r="N460" i="2"/>
  <c r="N369" i="2"/>
  <c r="N416" i="2"/>
  <c r="N430" i="2"/>
  <c r="N266" i="2"/>
  <c r="N364" i="2"/>
  <c r="N560" i="2"/>
  <c r="N373" i="2"/>
  <c r="N213" i="2"/>
  <c r="N186" i="2"/>
  <c r="N119" i="2"/>
  <c r="N58" i="2"/>
  <c r="N104" i="2"/>
  <c r="N316" i="2"/>
  <c r="N539" i="2"/>
  <c r="N22" i="2"/>
  <c r="N638" i="2"/>
  <c r="N634" i="2"/>
  <c r="N354" i="2"/>
  <c r="N357" i="2"/>
  <c r="N246" i="2"/>
  <c r="N667" i="2"/>
  <c r="N443" i="2"/>
  <c r="N331" i="2"/>
  <c r="N77" i="2"/>
  <c r="N330" i="2"/>
  <c r="N56" i="2"/>
  <c r="N582" i="2"/>
  <c r="N700" i="2"/>
  <c r="N141" i="2"/>
  <c r="N177" i="2"/>
  <c r="N620" i="2"/>
  <c r="N522" i="2"/>
  <c r="N306" i="2"/>
  <c r="N531" i="2"/>
  <c r="N70" i="2"/>
  <c r="N36" i="2"/>
  <c r="N215" i="2"/>
  <c r="N64" i="2"/>
  <c r="N644" i="2"/>
  <c r="N98" i="2"/>
  <c r="N500" i="2"/>
  <c r="N317" i="2"/>
  <c r="N339" i="2"/>
  <c r="N303" i="2"/>
  <c r="N171" i="2"/>
  <c r="N252" i="2"/>
  <c r="N150" i="2"/>
  <c r="N610" i="2"/>
  <c r="N325" i="2"/>
  <c r="N371" i="2"/>
  <c r="N498" i="2"/>
  <c r="N630" i="2"/>
  <c r="N657" i="2"/>
  <c r="N279" i="2"/>
  <c r="N244" i="2"/>
  <c r="N190" i="2"/>
  <c r="N441" i="2"/>
  <c r="N23" i="2"/>
  <c r="N324" i="2"/>
  <c r="N288" i="2"/>
  <c r="N26" i="2"/>
  <c r="N564" i="2"/>
  <c r="N341" i="2"/>
  <c r="N87" i="2"/>
  <c r="N607" i="2"/>
  <c r="N344" i="2"/>
  <c r="N15" i="2"/>
  <c r="N474" i="2"/>
  <c r="N637" i="2"/>
  <c r="N380" i="2"/>
  <c r="N57" i="2"/>
  <c r="N143" i="2"/>
  <c r="N247" i="2"/>
  <c r="N24" i="2"/>
  <c r="N315" i="2"/>
  <c r="N287" i="2"/>
  <c r="N203" i="2"/>
  <c r="N639" i="2"/>
  <c r="N110" i="2"/>
  <c r="N274" i="2"/>
  <c r="N472" i="2"/>
  <c r="N693" i="2"/>
  <c r="N457" i="2"/>
  <c r="N631" i="2"/>
  <c r="N191" i="2"/>
  <c r="N678" i="2"/>
  <c r="N459" i="2"/>
  <c r="N236" i="2"/>
  <c r="N505" i="2"/>
  <c r="N135" i="2"/>
  <c r="N327" i="2"/>
  <c r="N600" i="2"/>
  <c r="N618" i="2"/>
  <c r="N295" i="2"/>
  <c r="N501" i="2"/>
  <c r="N681" i="2"/>
  <c r="N379" i="2"/>
  <c r="N455" i="2"/>
  <c r="N499" i="2"/>
  <c r="N65" i="2"/>
  <c r="N286" i="2"/>
  <c r="N113" i="2"/>
  <c r="N242" i="2"/>
  <c r="N335" i="2"/>
  <c r="N109" i="2"/>
  <c r="N220" i="2"/>
  <c r="N237" i="2"/>
  <c r="N561" i="2"/>
  <c r="N508" i="2"/>
  <c r="N412" i="2"/>
  <c r="N308" i="2"/>
  <c r="N675" i="2"/>
  <c r="N219" i="2"/>
  <c r="N35" i="2"/>
  <c r="N387" i="2"/>
  <c r="N2" i="2"/>
  <c r="N589" i="2"/>
  <c r="N622" i="2"/>
  <c r="N682" i="2"/>
  <c r="N76" i="2"/>
  <c r="N378" i="2"/>
  <c r="N323" i="2"/>
  <c r="N699" i="2"/>
  <c r="N53" i="2"/>
  <c r="N484" i="2"/>
  <c r="N211" i="2"/>
  <c r="N155" i="2"/>
  <c r="N41" i="2"/>
  <c r="N372" i="2"/>
  <c r="N442" i="2"/>
  <c r="N386" i="2"/>
  <c r="N105" i="2"/>
  <c r="N524" i="2"/>
  <c r="N188" i="2"/>
  <c r="N478" i="2"/>
  <c r="N383" i="2"/>
  <c r="N51" i="2"/>
  <c r="N131" i="2"/>
  <c r="N663" i="2"/>
  <c r="N429" i="2"/>
  <c r="N688" i="2"/>
  <c r="N493" i="2"/>
  <c r="N175" i="2"/>
  <c r="N351" i="2"/>
  <c r="N5" i="2"/>
  <c r="N88" i="2"/>
  <c r="N497" i="2"/>
  <c r="N652" i="2"/>
  <c r="N269" i="2"/>
  <c r="N334" i="2"/>
  <c r="N282" i="2"/>
  <c r="N152" i="2"/>
  <c r="N421" i="2"/>
  <c r="N648" i="2"/>
  <c r="N431" i="2"/>
  <c r="N420" i="2"/>
  <c r="N507" i="2"/>
  <c r="N365" i="2"/>
  <c r="N170" i="2"/>
  <c r="N181" i="2"/>
  <c r="N394" i="2"/>
  <c r="N235" i="2"/>
  <c r="N142" i="2"/>
  <c r="N566" i="2"/>
  <c r="N516" i="2"/>
  <c r="N673" i="2"/>
  <c r="N59" i="2"/>
  <c r="N695" i="2"/>
  <c r="N422" i="2"/>
  <c r="N75" i="2"/>
  <c r="N534" i="2"/>
  <c r="N674" i="2"/>
  <c r="N95" i="2"/>
  <c r="N593" i="2"/>
  <c r="N512" i="2"/>
  <c r="N433" i="2"/>
  <c r="N356" i="2"/>
  <c r="N404" i="2"/>
  <c r="N660" i="2"/>
  <c r="N139" i="2"/>
  <c r="N100" i="2"/>
  <c r="N671" i="2"/>
  <c r="N661" i="2"/>
  <c r="N627" i="2"/>
  <c r="N409" i="2"/>
  <c r="N687" i="2"/>
  <c r="N140" i="2"/>
  <c r="N291" i="2"/>
  <c r="N199" i="2"/>
  <c r="N406" i="2"/>
  <c r="N544" i="2"/>
  <c r="N683" i="2"/>
  <c r="N31" i="2"/>
  <c r="N520" i="2"/>
  <c r="N623" i="2"/>
  <c r="N624" i="2"/>
  <c r="N314" i="2"/>
  <c r="N640" i="2"/>
  <c r="N450" i="2"/>
  <c r="N180" i="2"/>
  <c r="N645" i="2"/>
  <c r="N510" i="2"/>
  <c r="N42" i="2"/>
  <c r="N465" i="2"/>
  <c r="N382" i="2"/>
  <c r="N254" i="2"/>
  <c r="N125" i="2"/>
  <c r="N43" i="2"/>
  <c r="N346" i="2"/>
  <c r="N487" i="2"/>
  <c r="N541" i="2"/>
  <c r="N614" i="2"/>
  <c r="N415" i="2"/>
  <c r="N126" i="2"/>
  <c r="N684" i="2"/>
  <c r="N368" i="2"/>
  <c r="N260" i="2"/>
  <c r="N336" i="2"/>
  <c r="N398" i="2"/>
  <c r="N167" i="2"/>
  <c r="N542" i="2"/>
  <c r="N547" i="2"/>
  <c r="N463" i="2"/>
  <c r="N584" i="2"/>
  <c r="N482" i="2"/>
  <c r="N50" i="2"/>
  <c r="N262" i="2"/>
  <c r="N45" i="2"/>
  <c r="N123" i="2"/>
  <c r="N565" i="2"/>
  <c r="N32" i="2"/>
  <c r="N63" i="2"/>
  <c r="N689" i="2"/>
  <c r="N587" i="2"/>
  <c r="N489" i="2"/>
  <c r="N273" i="2"/>
  <c r="N672" i="2"/>
  <c r="N353" i="2"/>
  <c r="N94" i="2"/>
  <c r="N225" i="2"/>
  <c r="N216" i="2"/>
  <c r="N417" i="2"/>
  <c r="N228" i="2"/>
  <c r="N658" i="2"/>
  <c r="N146" i="2"/>
  <c r="N112" i="2"/>
  <c r="N350" i="2"/>
  <c r="N165" i="2"/>
  <c r="N347" i="2"/>
  <c r="N234" i="2"/>
  <c r="N276" i="2"/>
  <c r="N89" i="2"/>
  <c r="N277" i="2"/>
  <c r="N503" i="2"/>
  <c r="N540" i="2"/>
  <c r="N227" i="2"/>
  <c r="N25" i="2"/>
  <c r="N48" i="2"/>
  <c r="N311" i="2"/>
  <c r="N270" i="2"/>
  <c r="N440" i="2"/>
  <c r="N283" i="2"/>
  <c r="N149" i="2"/>
  <c r="N130" i="2"/>
  <c r="N528" i="2"/>
  <c r="N240" i="2"/>
  <c r="N148" i="2"/>
  <c r="N359" i="2"/>
  <c r="N572" i="2"/>
  <c r="N44" i="2"/>
  <c r="N491" i="2"/>
  <c r="N172" i="2"/>
  <c r="N185" i="2"/>
  <c r="N480" i="2"/>
  <c r="N297" i="2"/>
  <c r="N223" i="2"/>
  <c r="N302" i="2"/>
  <c r="C5" i="22" l="1" a="1"/>
  <c r="C5" i="22" s="1"/>
  <c r="AY5" i="22" a="1"/>
  <c r="AY5" i="22" s="1"/>
  <c r="S5" i="22" a="1"/>
  <c r="S5" i="22" s="1"/>
  <c r="AI5" i="22" l="1" a="1"/>
  <c r="AI5" i="22" s="1"/>
  <c r="BP5" i="22" a="1"/>
  <c r="BP5"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William Campbell</author>
  </authors>
  <commentList>
    <comment ref="B207" authorId="0" shapeId="0" xr:uid="{49A79BAD-B315-4184-A6CE-E612344CB7F6}">
      <text>
        <r>
          <rPr>
            <b/>
            <sz val="9"/>
            <color indexed="81"/>
            <rFont val="Tahoma"/>
            <family val="2"/>
          </rPr>
          <t>William Campbell:</t>
        </r>
        <r>
          <rPr>
            <sz val="9"/>
            <color indexed="81"/>
            <rFont val="Tahoma"/>
            <family val="2"/>
          </rPr>
          <t xml:space="preserve">
Here is a note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<sst xmlns="http://schemas.openxmlformats.org/spreadsheetml/2006/main" count="3840" uniqueCount="329">
  <si>
    <t>Leinster</t>
  </si>
  <si>
    <t>Munster</t>
  </si>
  <si>
    <t>Ulster</t>
  </si>
  <si>
    <t>Connaught</t>
  </si>
  <si>
    <t>January</t>
  </si>
  <si>
    <t>February</t>
  </si>
  <si>
    <t>March</t>
  </si>
  <si>
    <t>April</t>
  </si>
  <si>
    <t>May</t>
  </si>
  <si>
    <t>June</t>
  </si>
  <si>
    <t>July</t>
  </si>
  <si>
    <t>August</t>
  </si>
  <si>
    <t>September</t>
  </si>
  <si>
    <t>October</t>
  </si>
  <si>
    <t>November</t>
  </si>
  <si>
    <t>December</t>
  </si>
  <si>
    <t>Segment</t>
  </si>
  <si>
    <t>Country</t>
  </si>
  <si>
    <t>Product</t>
  </si>
  <si>
    <t>Discount Band</t>
  </si>
  <si>
    <t>Units Sold</t>
  </si>
  <si>
    <t>Sale Price</t>
  </si>
  <si>
    <t>Gross Sales</t>
  </si>
  <si>
    <t>Discounts</t>
  </si>
  <si>
    <t>Profit</t>
  </si>
  <si>
    <t>Date</t>
  </si>
  <si>
    <t>Government</t>
  </si>
  <si>
    <t>Carretera</t>
  </si>
  <si>
    <t>None</t>
  </si>
  <si>
    <t>Germany</t>
  </si>
  <si>
    <t>Midmarket</t>
  </si>
  <si>
    <t>France</t>
  </si>
  <si>
    <t>Montana</t>
  </si>
  <si>
    <t>Channel Partners</t>
  </si>
  <si>
    <t>Ireland</t>
  </si>
  <si>
    <t>Enterprise</t>
  </si>
  <si>
    <t>Small Business</t>
  </si>
  <si>
    <t>Paseo</t>
  </si>
  <si>
    <t>Velo</t>
  </si>
  <si>
    <t>VTT</t>
  </si>
  <si>
    <t>Amarilla</t>
  </si>
  <si>
    <t>Low</t>
  </si>
  <si>
    <t>Medium</t>
  </si>
  <si>
    <t>High</t>
  </si>
  <si>
    <t>Spain</t>
  </si>
  <si>
    <t>Italy</t>
  </si>
  <si>
    <t>Netherlands</t>
  </si>
  <si>
    <t>Happy</t>
  </si>
  <si>
    <t>Unhappy</t>
  </si>
  <si>
    <t>Emmanuel Macron, France</t>
  </si>
  <si>
    <t>Olaf Scholz, Germany</t>
  </si>
  <si>
    <t>Pedro Sánchez, Spain</t>
  </si>
  <si>
    <t>Mark Rutte, Netherlands</t>
  </si>
  <si>
    <t>Majority</t>
  </si>
  <si>
    <t>Leader</t>
  </si>
  <si>
    <t>Fairy</t>
  </si>
  <si>
    <t>Bold</t>
  </si>
  <si>
    <t>Daz</t>
  </si>
  <si>
    <t>Ariel</t>
  </si>
  <si>
    <t>Surf</t>
  </si>
  <si>
    <t>Brand</t>
  </si>
  <si>
    <t>Market Share</t>
  </si>
  <si>
    <t>Month</t>
  </si>
  <si>
    <t>Inflation Rate</t>
  </si>
  <si>
    <t>ID</t>
  </si>
  <si>
    <t>Sales</t>
  </si>
  <si>
    <t>Dish</t>
  </si>
  <si>
    <t>Moussaka</t>
  </si>
  <si>
    <t>Pasta</t>
  </si>
  <si>
    <t>Enchalada</t>
  </si>
  <si>
    <t>Curry</t>
  </si>
  <si>
    <t>Pizza</t>
  </si>
  <si>
    <t>Fish &amp; Chips</t>
  </si>
  <si>
    <t>Burger</t>
  </si>
  <si>
    <t>Salad</t>
  </si>
  <si>
    <t>Price</t>
  </si>
  <si>
    <t>Yes</t>
  </si>
  <si>
    <t>No</t>
  </si>
  <si>
    <t>Simon Harris, Ireland</t>
  </si>
  <si>
    <t>Kier Stamer, Britain</t>
  </si>
  <si>
    <t>Cost Price</t>
  </si>
  <si>
    <t>VAT Inc</t>
  </si>
  <si>
    <t>Imported Database value</t>
  </si>
  <si>
    <t>abc/403/XYZ/815</t>
  </si>
  <si>
    <t>bcd/906/WXY/847</t>
  </si>
  <si>
    <t>cde/903/VWX/233</t>
  </si>
  <si>
    <t>abc/535/XYZ/929</t>
  </si>
  <si>
    <t>bcd/140/WXY/464</t>
  </si>
  <si>
    <t>cde/277/VWX/270</t>
  </si>
  <si>
    <t>abc/227/XYZ/784</t>
  </si>
  <si>
    <t>bcd/296/WXY/818</t>
  </si>
  <si>
    <t>cde/917/VWX/875</t>
  </si>
  <si>
    <t>abc/976/XYZ/186</t>
  </si>
  <si>
    <t>bcd/574/WXY/244</t>
  </si>
  <si>
    <t>cde/294/VWX/840</t>
  </si>
  <si>
    <t>abc/653/XYZ/426</t>
  </si>
  <si>
    <t>bcd/152/WXY/751</t>
  </si>
  <si>
    <t>cde/395/VWX/365</t>
  </si>
  <si>
    <t>abc/675/XYZ/349</t>
  </si>
  <si>
    <t>bcd/825/WXY/415</t>
  </si>
  <si>
    <t>cde/638/VWX/673</t>
  </si>
  <si>
    <t>abc/322/XYZ/235</t>
  </si>
  <si>
    <t>bcd/825/WXY/593</t>
  </si>
  <si>
    <t>cde/262/VWX/520</t>
  </si>
  <si>
    <t>abc/351/XYZ/236</t>
  </si>
  <si>
    <t>bcd/771/WXY/611</t>
  </si>
  <si>
    <t>abc/978/XYZ/960</t>
  </si>
  <si>
    <t>bcd/804/WXY/360</t>
  </si>
  <si>
    <t>cde/964/VWX/705</t>
  </si>
  <si>
    <t>abc/739/XYZ/967</t>
  </si>
  <si>
    <t>bcd/597/WXY/670</t>
  </si>
  <si>
    <t>cde/661/VWX/836</t>
  </si>
  <si>
    <t>abc/256/XYZ/439</t>
  </si>
  <si>
    <t>bcd/317/WXY/809</t>
  </si>
  <si>
    <t>cde/115/VWX/650</t>
  </si>
  <si>
    <t>abc/810/XYZ/917</t>
  </si>
  <si>
    <t>bcd/801/WXY/840</t>
  </si>
  <si>
    <t>cde/632/VWX/915</t>
  </si>
  <si>
    <t>abc/488/XYZ/528</t>
  </si>
  <si>
    <t>bcd/447/WXY/313</t>
  </si>
  <si>
    <t>cde/715/VWX/142</t>
  </si>
  <si>
    <t>abc/733/XYZ/900</t>
  </si>
  <si>
    <t>bcd/894/WXY/242</t>
  </si>
  <si>
    <t>cde/366/VWX/265</t>
  </si>
  <si>
    <t>abc/542/XYZ/836</t>
  </si>
  <si>
    <t>bcd/359/WXY/714</t>
  </si>
  <si>
    <t>cde/935/VWX/882</t>
  </si>
  <si>
    <t>abc/124/XYZ/568</t>
  </si>
  <si>
    <t>bcd/965/WXY/270</t>
  </si>
  <si>
    <t>abc/670/XYZ/674</t>
  </si>
  <si>
    <t>bcd/928/WXY/647</t>
  </si>
  <si>
    <t>cde/191/VWX/613</t>
  </si>
  <si>
    <t>abc/482/XYZ/126</t>
  </si>
  <si>
    <t>bcd/879/WXY/305</t>
  </si>
  <si>
    <t>cde/185/VWX/365</t>
  </si>
  <si>
    <t>abc/793/XYZ/246</t>
  </si>
  <si>
    <t>bcd/998/WXY/402</t>
  </si>
  <si>
    <t>cde/162/VWX/146</t>
  </si>
  <si>
    <t>abc/301/XYZ/535</t>
  </si>
  <si>
    <t>bcd/337/WXY/398</t>
  </si>
  <si>
    <t>cde/802/VWX/645</t>
  </si>
  <si>
    <t>abc/561/XYZ/844</t>
  </si>
  <si>
    <t>bcd/148/WXY/424</t>
  </si>
  <si>
    <t>cde/478/VWX/648</t>
  </si>
  <si>
    <t>abc/410/XYZ/496</t>
  </si>
  <si>
    <t>bcd/181/WXY/963</t>
  </si>
  <si>
    <t>cde/530/VWX/241</t>
  </si>
  <si>
    <t>abc/253/XYZ/754</t>
  </si>
  <si>
    <t>bcd/497/WXY/454</t>
  </si>
  <si>
    <t>cde/324/VWX/371</t>
  </si>
  <si>
    <t>abc/541/XYZ/354</t>
  </si>
  <si>
    <t>bcd/745/WXY/969</t>
  </si>
  <si>
    <t>abc/878/XYZ/710</t>
  </si>
  <si>
    <t>bcd/863/WXY/209</t>
  </si>
  <si>
    <t>cde/573/VWX/362</t>
  </si>
  <si>
    <t>abc/489/XYZ/896</t>
  </si>
  <si>
    <t>bcd/763/WXY/348</t>
  </si>
  <si>
    <t>cde/979/VWX/760</t>
  </si>
  <si>
    <t>abc/643/XYZ/839</t>
  </si>
  <si>
    <t>bcd/822/WXY/654</t>
  </si>
  <si>
    <t>cde/447/VWX/535</t>
  </si>
  <si>
    <t>abc/377/XYZ/390</t>
  </si>
  <si>
    <t>bcd/505/WXY/613</t>
  </si>
  <si>
    <t>cde/876/VWX/539</t>
  </si>
  <si>
    <t>abc/901/XYZ/870</t>
  </si>
  <si>
    <t>bcd/664/WXY/430</t>
  </si>
  <si>
    <t>cde/940/VWX/941</t>
  </si>
  <si>
    <t>abc/405/XYZ/495</t>
  </si>
  <si>
    <t>bcd/362/WXY/744</t>
  </si>
  <si>
    <t>cde/232/VWX/680</t>
  </si>
  <si>
    <t>abc/702/XYZ/833</t>
  </si>
  <si>
    <t>bcd/978/WXY/735</t>
  </si>
  <si>
    <t>cde/342/VWX/914</t>
  </si>
  <si>
    <t>abc/681/XYZ/614</t>
  </si>
  <si>
    <t>bcd/241/WXY/623</t>
  </si>
  <si>
    <t>abc/424/XYZ/147</t>
  </si>
  <si>
    <t>bcd/324/WXY/505</t>
  </si>
  <si>
    <t>cde/217/VWX/882</t>
  </si>
  <si>
    <t>abc/113/XYZ/547</t>
  </si>
  <si>
    <t>bcd/472/WXY/309</t>
  </si>
  <si>
    <t>cde/441/VWX/531</t>
  </si>
  <si>
    <t>abc/870/XYZ/108</t>
  </si>
  <si>
    <t>bcd/293/WXY/676</t>
  </si>
  <si>
    <t>cde/244/VWX/932</t>
  </si>
  <si>
    <t>abc/942/XYZ/253</t>
  </si>
  <si>
    <t>bcd/742/WXY/769</t>
  </si>
  <si>
    <t>cde/780/VWX/926</t>
  </si>
  <si>
    <t>abc/136/XYZ/735</t>
  </si>
  <si>
    <t>bcd/149/WXY/396</t>
  </si>
  <si>
    <t>cde/649/VWX/480</t>
  </si>
  <si>
    <t>abc/336/XYZ/300</t>
  </si>
  <si>
    <t>bcd/626/WXY/346</t>
  </si>
  <si>
    <t>cde/541/VWX/329</t>
  </si>
  <si>
    <t>abc/291/XYZ/136</t>
  </si>
  <si>
    <t>bcd/255/WXY/345</t>
  </si>
  <si>
    <t>cde/706/VWX/914</t>
  </si>
  <si>
    <t>abc/918/XYZ/669</t>
  </si>
  <si>
    <t>bcd/150/WXY/554</t>
  </si>
  <si>
    <t>abc/149/XYZ/451</t>
  </si>
  <si>
    <t>bcd/696/WXY/683</t>
  </si>
  <si>
    <t>cde/384/VWX/596</t>
  </si>
  <si>
    <t>abc/584/XYZ/725</t>
  </si>
  <si>
    <t>bcd/231/WXY/922</t>
  </si>
  <si>
    <t>cde/159/VWX/206</t>
  </si>
  <si>
    <t>abc/854/XYZ/928</t>
  </si>
  <si>
    <t>bcd/186/WXY/521</t>
  </si>
  <si>
    <t>cde/382/VWX/302</t>
  </si>
  <si>
    <t>abc/127/XYZ/431</t>
  </si>
  <si>
    <t>bcd/582/WXY/932</t>
  </si>
  <si>
    <t>cde/108/VWX/893</t>
  </si>
  <si>
    <t>abc/558/XYZ/365</t>
  </si>
  <si>
    <t>bcd/166/WXY/707</t>
  </si>
  <si>
    <t>cde/667/VWX/991</t>
  </si>
  <si>
    <t>abc/459/XYZ/791</t>
  </si>
  <si>
    <t>bcd/134/WXY/256</t>
  </si>
  <si>
    <t>cde/549/VWX/368</t>
  </si>
  <si>
    <t>abc/722/XYZ/259</t>
  </si>
  <si>
    <t>bcd/944/WXY/480</t>
  </si>
  <si>
    <t>cde/401/VWX/523</t>
  </si>
  <si>
    <t>abc/302/XYZ/983</t>
  </si>
  <si>
    <t>bcd/446/WXY/600</t>
  </si>
  <si>
    <t>abc/745/XYZ/470</t>
  </si>
  <si>
    <t>bcd/484/WXY/247</t>
  </si>
  <si>
    <t>cde/851/VWX/509</t>
  </si>
  <si>
    <t>abc/816/XYZ/116</t>
  </si>
  <si>
    <t>bcd/724/WXY/502</t>
  </si>
  <si>
    <t>cde/630/VWX/350</t>
  </si>
  <si>
    <t>abc/234/XYZ/786</t>
  </si>
  <si>
    <t>bcd/103/WXY/368</t>
  </si>
  <si>
    <t>cde/699/VWX/607</t>
  </si>
  <si>
    <t>abc/672/XYZ/441</t>
  </si>
  <si>
    <t>bcd/950/WXY/644</t>
  </si>
  <si>
    <t>cde/124/VWX/170</t>
  </si>
  <si>
    <t>abc/218/XYZ/778</t>
  </si>
  <si>
    <t>bcd/128/WXY/232</t>
  </si>
  <si>
    <t>cde/238/VWX/904</t>
  </si>
  <si>
    <t>abc/867/XYZ/621</t>
  </si>
  <si>
    <t>bcd/396/WXY/635</t>
  </si>
  <si>
    <t>cde/939/VWX/400</t>
  </si>
  <si>
    <t>abc/798/XYZ/877</t>
  </si>
  <si>
    <t>bcd/355/WXY/800</t>
  </si>
  <si>
    <t>cde/146/VWX/406</t>
  </si>
  <si>
    <t>abc/931/XYZ/468</t>
  </si>
  <si>
    <t>bcd/967/WXY/784</t>
  </si>
  <si>
    <t>abc/979/XYZ/641</t>
  </si>
  <si>
    <t>bcd/230/WXY/384</t>
  </si>
  <si>
    <t>cde/260/VWX/863</t>
  </si>
  <si>
    <t>abc/159/XYZ/991</t>
  </si>
  <si>
    <t>bcd/795/WXY/954</t>
  </si>
  <si>
    <t>cde/434/VWX/589</t>
  </si>
  <si>
    <t>abc/754/XYZ/739</t>
  </si>
  <si>
    <t>bcd/157/WXY/566</t>
  </si>
  <si>
    <t>cde/169/VWX/676</t>
  </si>
  <si>
    <t>abc/753/XYZ/369</t>
  </si>
  <si>
    <t>bcd/258/WXY/379</t>
  </si>
  <si>
    <t>cde/515/VWX/663</t>
  </si>
  <si>
    <t>abc/483/XYZ/162</t>
  </si>
  <si>
    <t>bcd/254/WXY/778</t>
  </si>
  <si>
    <t>cde/309/VWX/232</t>
  </si>
  <si>
    <t>abc/135/XYZ/241</t>
  </si>
  <si>
    <t>bcd/998/WXY/252</t>
  </si>
  <si>
    <t>cde/499/VWX/387</t>
  </si>
  <si>
    <t>abc/996/XYZ/648</t>
  </si>
  <si>
    <t>bcd/256/WXY/993</t>
  </si>
  <si>
    <t>cde/531/VWX/103</t>
  </si>
  <si>
    <t>abc/945/XYZ/444</t>
  </si>
  <si>
    <t>bcd/300/WXY/368</t>
  </si>
  <si>
    <t>abc/837/XYZ/943</t>
  </si>
  <si>
    <t>bcd/584/WXY/152</t>
  </si>
  <si>
    <t>cde/187/VWX/378</t>
  </si>
  <si>
    <t>abc/743/XYZ/318</t>
  </si>
  <si>
    <t>bcd/763/WXY/883</t>
  </si>
  <si>
    <t>cde/437/VWX/117</t>
  </si>
  <si>
    <t>abc/722/XYZ/854</t>
  </si>
  <si>
    <t>bcd/646/WXY/915</t>
  </si>
  <si>
    <t>cde/589/VWX/833</t>
  </si>
  <si>
    <t>abc/439/XYZ/429</t>
  </si>
  <si>
    <t>bcd/903/WXY/908</t>
  </si>
  <si>
    <t>cde/699/VWX/988</t>
  </si>
  <si>
    <t>abc/451/XYZ/105</t>
  </si>
  <si>
    <t>bcd/510/WXY/822</t>
  </si>
  <si>
    <t>cde/386/VWX/796</t>
  </si>
  <si>
    <t>abc/496/XYZ/701</t>
  </si>
  <si>
    <t>bcd/483/WXY/889</t>
  </si>
  <si>
    <t>cde/508/VWX/965</t>
  </si>
  <si>
    <t>abc/438/XYZ/225</t>
  </si>
  <si>
    <t>bcd/396/WXY/877</t>
  </si>
  <si>
    <t>Xlookup</t>
  </si>
  <si>
    <t>Sort Function</t>
  </si>
  <si>
    <t>Filter</t>
  </si>
  <si>
    <t>Sort my Filter</t>
  </si>
  <si>
    <t>Bad Idea</t>
  </si>
  <si>
    <t>Sort my filter 2</t>
  </si>
  <si>
    <t>Sort my filter 3</t>
  </si>
  <si>
    <t>Harris</t>
  </si>
  <si>
    <t>Stamer</t>
  </si>
  <si>
    <t>Macron</t>
  </si>
  <si>
    <t>Scholz</t>
  </si>
  <si>
    <t>Sánchez</t>
  </si>
  <si>
    <t>Rutte</t>
  </si>
  <si>
    <t>Simon</t>
  </si>
  <si>
    <t>Kier</t>
  </si>
  <si>
    <t>Emmanuel</t>
  </si>
  <si>
    <t>Olaf</t>
  </si>
  <si>
    <t>Pedro</t>
  </si>
  <si>
    <t>Mark</t>
  </si>
  <si>
    <t>Britain</t>
  </si>
  <si>
    <t>Ctrl +E &lt;&lt; follow my example</t>
  </si>
  <si>
    <t>Row Labels</t>
  </si>
  <si>
    <t>Grand Total</t>
  </si>
  <si>
    <t>Sum of Gross Sales</t>
  </si>
  <si>
    <t>Column Labels</t>
  </si>
  <si>
    <t>F11</t>
  </si>
  <si>
    <t>Ctrl + Shift +F3</t>
  </si>
  <si>
    <t>: means from one to the other, inclusive</t>
  </si>
  <si>
    <t>, means each cell or range</t>
  </si>
  <si>
    <t>2023</t>
  </si>
  <si>
    <t>2024</t>
  </si>
  <si>
    <t>Sep</t>
  </si>
  <si>
    <t>Jul</t>
  </si>
  <si>
    <t>Aug</t>
  </si>
  <si>
    <t>Jan</t>
  </si>
  <si>
    <t>Feb</t>
  </si>
  <si>
    <t>Mar</t>
  </si>
  <si>
    <t>Apr</t>
  </si>
  <si>
    <t>Jun</t>
  </si>
  <si>
    <t>Oct</t>
  </si>
  <si>
    <t>Nov</t>
  </si>
  <si>
    <t>Dec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</si>
</sst>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mmm\ yyyy"/>
    <numFmt numFmtId="166" formatCode="d\ mmm\ yyyy"/>
  </numFmts>
  <fonts count="9" x14ac:knownFonts="1">
    <font>
      <sz val="11"/>
      <color theme="1"/>
      <name val="Calibri"/>
      <family val="2"/>
      <scheme val="minor"/>
    </font>
    <font>
      <sz val="11"/>
      <color theme="0"/>
      <name val="Calibri"/>
      <family val="2"/>
      <scheme val="minor"/>
    </font>
    <font>
      <b/>
      <sz val="12"/>
      <color theme="0"/>
      <name val="Calibri"/>
      <family val="2"/>
      <scheme val="minor"/>
    </font>
    <font>
      <sz val="11"/>
      <color theme="1"/>
      <name val="Calibri"/>
      <family val="2"/>
      <scheme val="minor"/>
    </font>
    <font>
      <b/>
      <sz val="11"/>
      <color theme="1"/>
      <name val="Calibri"/>
      <family val="2"/>
      <scheme val="minor"/>
    </font>
    <font>
      <sz val="9"/>
      <color indexed="81"/>
      <name val="Tahoma"/>
      <family val="2"/>
    </font>
    <font>
      <b/>
      <sz val="9"/>
      <color indexed="81"/>
      <name val="Tahoma"/>
      <family val="2"/>
    </font>
    <font>
      <sz val="10"/>
      <name val="Arial"/>
      <family val="2"/>
    </font>
    <font>
      <sz val="10"/>
      <name val="Segoe UI"/>
      <family val="2"/>
    </font>
  </fonts>
  <fills count="4">
    <fill>
      <patternFill patternType="none"/>
    </fill>
    <fill>
      <patternFill patternType="gray125"/>
    </fill>
    <fill>
      <patternFill patternType="solid">
        <fgColor theme="9" tint="-0.499984740745262"/>
        <bgColor indexed="64"/>
      </patternFill>
    </fill>
    <fill>
      <patternFill patternType="solid">
        <fgColor rgb="FFFF0000"/>
        <bgColor indexed="64"/>
      </patternFill>
    </fill>
  </fills>
  <borders count="1">
    <border>
      <left/>
      <right/>
      <top/>
      <bottom/>
      <diagonal/>
    </border>
  </borders>
  <cellStyleXfs count="5">
    <xf numFmtId="0" fontId="0" fillId="0" borderId="0"/>
    <xf numFmtId="9" fontId="3" fillId="0" borderId="0" applyFont="0" applyFill="0" applyBorder="0" applyAlignment="0" applyProtection="0"/>
    <xf numFmtId="0" fontId="7" fillId="0" borderId="0"/>
    <xf numFmtId="0" fontId="7" fillId="0" borderId="0"/>
    <xf numFmtId="43" fontId="3" fillId="0" borderId="0" applyFont="0" applyFill="0" applyBorder="0" applyAlignment="0" applyProtection="0"/>
  </cellStyleXfs>
  <cellXfs count="19">
    <xf numFmtId="0" fontId="0" fillId="0" borderId="0" xfId="0"/>
    <xf numFmtId="9" fontId="0" fillId="0" borderId="0" xfId="0" applyNumberFormat="1"/>
    <xf numFmtId="0" fontId="2" fillId="2" borderId="0" xfId="0" applyFont="1" applyFill="1"/>
    <xf numFmtId="0" fontId="2" fillId="3" borderId="0" xfId="0" applyFont="1" applyFill="1"/>
    <xf numFmtId="9" fontId="1" fillId="0" borderId="0" xfId="0" applyNumberFormat="1" applyFont="1"/>
    <xf numFmtId="0" fontId="4" fillId="0" borderId="0" xfId="0" applyFont="1"/>
    <xf numFmtId="164" fontId="0" fillId="0" borderId="0" xfId="1" applyNumberFormat="1" applyFont="1"/>
    <xf numFmtId="165" fontId="0" fillId="0" borderId="0" xfId="0" applyNumberFormat="1"/>
    <xf numFmtId="9" fontId="0" fillId="0" borderId="0" xfId="0" applyNumberFormat="1" applyProtection="1">
      <protection locked="0"/>
    </xf>
    <xf numFmtId="166" fontId="0" fillId="0" borderId="0" xfId="0" applyNumberFormat="1"/>
    <xf numFmtId="0" fontId="8" fillId="0" borderId="0" xfId="2" applyFont="1"/>
    <xf numFmtId="9" fontId="0" fillId="0" borderId="0" xfId="1" applyFont="1"/>
    <xf numFmtId="0" fontId="4" fillId="3" borderId="0" xfId="0" applyFont="1" applyFill="1"/>
    <xf numFmtId="43" fontId="8" fillId="0" borderId="0" xfId="4" applyFont="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NumberFormat="1"/>
    <xf numFmtId="3" fontId="0" fillId="0" borderId="0" xfId="0" applyNumberFormat="1"/>
  </cellXfs>
  <cellStyles count="5">
    <cellStyle name="Comma" xfId="4" builtinId="3"/>
    <cellStyle name="Comma 2" xfId="3" xr:uid="{1F4B1964-EFC9-4805-8C62-0A4B16FDF63B}"/>
    <cellStyle name="Normal" xfId="0" builtinId="0"/>
    <cellStyle name="Normal 2" xfId="2" xr:uid="{0C13486B-7747-4651-9AF3-4F0E716EECAE}"/>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1.xml"/><Relationship Id="rId17" Type="http://schemas.microsoft.com/office/2011/relationships/timelineCache" Target="timelineCaches/timelineCache1.xml"/><Relationship Id="rId2" Type="http://schemas.openxmlformats.org/officeDocument/2006/relationships/worksheet" Target="worksheets/sheet2.xml"/><Relationship Id="rId16" Type="http://schemas.microsoft.com/office/2007/relationships/slicerCache" Target="slicerCaches/slicerCache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0.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ustomXml" Target="../customXml/item1.xml"/><Relationship Id="rId10" Type="http://schemas.openxmlformats.org/officeDocument/2006/relationships/worksheet" Target="worksheets/sheet9.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hartsheet" Target="chartsheets/sheet1.xml"/><Relationship Id="rId14" Type="http://schemas.openxmlformats.org/officeDocument/2006/relationships/externalLink" Target="externalLinks/externalLink1.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image" Target="../media/image2.png"/></Relationships>
</file>

<file path=xl/charts/_rels/chart3.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3.xml"/><Relationship Id="rId1" Type="http://schemas.microsoft.com/office/2011/relationships/chartStyle" Target="style3.xm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[William's Excel Training 23 September.xlsx]Pivot!PivotTable1</c:name>
    <c:fmtId val="0"/>
  </c:pivotSource>
  <c:chart>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Pivot!$B$3:$B$4</c:f>
              <c:strCache>
                <c:ptCount val="1"/>
                <c:pt idx="0">
                  <c:v>Amarilla</c:v>
                </c:pt>
              </c:strCache>
            </c:strRef>
          </c:tx>
          <c:spPr>
            <a:solidFill>
              <a:schemeClr val="accent1"/>
            </a:solidFill>
            <a:ln>
              <a:noFill/>
            </a:ln>
            <a:effectLst/>
            <a:sp3d/>
          </c:spPr>
          <c:invertIfNegative val="0"/>
          <c:cat>
            <c:strRef>
              <c:f>Pivot!$A$5:$A$11</c:f>
              <c:strCache>
                <c:ptCount val="6"/>
                <c:pt idx="0">
                  <c:v>France</c:v>
                </c:pt>
                <c:pt idx="1">
                  <c:v>Germany</c:v>
                </c:pt>
                <c:pt idx="2">
                  <c:v>Ireland</c:v>
                </c:pt>
                <c:pt idx="3">
                  <c:v>Italy</c:v>
                </c:pt>
                <c:pt idx="4">
                  <c:v>Netherlands</c:v>
                </c:pt>
                <c:pt idx="5">
                  <c:v>Spain</c:v>
                </c:pt>
              </c:strCache>
            </c:strRef>
          </c:cat>
          <c:val>
            <c:numRef>
              <c:f>Pivot!$B$5:$B$11</c:f>
              <c:numCache>
                <c:formatCode>#,##0</c:formatCode>
                <c:ptCount val="6"/>
                <c:pt idx="0">
                  <c:v>2310910</c:v>
                </c:pt>
                <c:pt idx="1">
                  <c:v>4095884.5</c:v>
                </c:pt>
                <c:pt idx="2">
                  <c:v>4006204</c:v>
                </c:pt>
                <c:pt idx="3">
                  <c:v>2575210.5</c:v>
                </c:pt>
                <c:pt idx="4">
                  <c:v>2745874.5</c:v>
                </c:pt>
                <c:pt idx="5">
                  <c:v>3303196</c:v>
                </c:pt>
              </c:numCache>
            </c:numRef>
          </c:val>
          <c:extLst>
            <c:ext xmlns:c16="http://schemas.microsoft.com/office/drawing/2014/chart" uri="{C3380CC4-5D6E-409C-BE32-E72D297353CC}">
              <c16:uniqueId val="{00000000-D958-46AE-A847-17CB7B166C47}"/>
            </c:ext>
          </c:extLst>
        </c:ser>
        <c:ser>
          <c:idx val="1"/>
          <c:order val="1"/>
          <c:tx>
            <c:strRef>
              <c:f>Pivot!$C$3:$C$4</c:f>
              <c:strCache>
                <c:ptCount val="1"/>
                <c:pt idx="0">
                  <c:v>Carretera</c:v>
                </c:pt>
              </c:strCache>
            </c:strRef>
          </c:tx>
          <c:spPr>
            <a:solidFill>
              <a:schemeClr val="accent2"/>
            </a:solidFill>
            <a:ln>
              <a:noFill/>
            </a:ln>
            <a:effectLst/>
            <a:sp3d/>
          </c:spPr>
          <c:invertIfNegative val="0"/>
          <c:cat>
            <c:strRef>
              <c:f>Pivot!$A$5:$A$11</c:f>
              <c:strCache>
                <c:ptCount val="6"/>
                <c:pt idx="0">
                  <c:v>France</c:v>
                </c:pt>
                <c:pt idx="1">
                  <c:v>Germany</c:v>
                </c:pt>
                <c:pt idx="2">
                  <c:v>Ireland</c:v>
                </c:pt>
                <c:pt idx="3">
                  <c:v>Italy</c:v>
                </c:pt>
                <c:pt idx="4">
                  <c:v>Netherlands</c:v>
                </c:pt>
                <c:pt idx="5">
                  <c:v>Spain</c:v>
                </c:pt>
              </c:strCache>
            </c:strRef>
          </c:cat>
          <c:val>
            <c:numRef>
              <c:f>Pivot!$C$5:$C$11</c:f>
              <c:numCache>
                <c:formatCode>#,##0</c:formatCode>
                <c:ptCount val="6"/>
                <c:pt idx="0">
                  <c:v>3747873.5</c:v>
                </c:pt>
                <c:pt idx="1">
                  <c:v>3147586</c:v>
                </c:pt>
                <c:pt idx="2">
                  <c:v>2056901.5</c:v>
                </c:pt>
                <c:pt idx="3">
                  <c:v>1259760</c:v>
                </c:pt>
                <c:pt idx="4">
                  <c:v>2382485.5</c:v>
                </c:pt>
                <c:pt idx="5">
                  <c:v>2342914</c:v>
                </c:pt>
              </c:numCache>
            </c:numRef>
          </c:val>
          <c:extLst>
            <c:ext xmlns:c16="http://schemas.microsoft.com/office/drawing/2014/chart" uri="{C3380CC4-5D6E-409C-BE32-E72D297353CC}">
              <c16:uniqueId val="{00000001-D958-46AE-A847-17CB7B166C47}"/>
            </c:ext>
          </c:extLst>
        </c:ser>
        <c:ser>
          <c:idx val="2"/>
          <c:order val="2"/>
          <c:tx>
            <c:strRef>
              <c:f>Pivot!$D$3:$D$4</c:f>
              <c:strCache>
                <c:ptCount val="1"/>
                <c:pt idx="0">
                  <c:v>Montana</c:v>
                </c:pt>
              </c:strCache>
            </c:strRef>
          </c:tx>
          <c:spPr>
            <a:solidFill>
              <a:schemeClr val="accent3"/>
            </a:solidFill>
            <a:ln>
              <a:noFill/>
            </a:ln>
            <a:effectLst/>
            <a:sp3d/>
          </c:spPr>
          <c:invertIfNegative val="0"/>
          <c:cat>
            <c:strRef>
              <c:f>Pivot!$A$5:$A$11</c:f>
              <c:strCache>
                <c:ptCount val="6"/>
                <c:pt idx="0">
                  <c:v>France</c:v>
                </c:pt>
                <c:pt idx="1">
                  <c:v>Germany</c:v>
                </c:pt>
                <c:pt idx="2">
                  <c:v>Ireland</c:v>
                </c:pt>
                <c:pt idx="3">
                  <c:v>Italy</c:v>
                </c:pt>
                <c:pt idx="4">
                  <c:v>Netherlands</c:v>
                </c:pt>
                <c:pt idx="5">
                  <c:v>Spain</c:v>
                </c:pt>
              </c:strCache>
            </c:strRef>
          </c:cat>
          <c:val>
            <c:numRef>
              <c:f>Pivot!$D$5:$D$11</c:f>
              <c:numCache>
                <c:formatCode>#,##0</c:formatCode>
                <c:ptCount val="6"/>
                <c:pt idx="0">
                  <c:v>3017817</c:v>
                </c:pt>
                <c:pt idx="1">
                  <c:v>3262875</c:v>
                </c:pt>
                <c:pt idx="2">
                  <c:v>3121230</c:v>
                </c:pt>
                <c:pt idx="3">
                  <c:v>2992113</c:v>
                </c:pt>
                <c:pt idx="4">
                  <c:v>2948939.5</c:v>
                </c:pt>
                <c:pt idx="5">
                  <c:v>1206860</c:v>
                </c:pt>
              </c:numCache>
            </c:numRef>
          </c:val>
          <c:extLst>
            <c:ext xmlns:c16="http://schemas.microsoft.com/office/drawing/2014/chart" uri="{C3380CC4-5D6E-409C-BE32-E72D297353CC}">
              <c16:uniqueId val="{00000002-D958-46AE-A847-17CB7B166C47}"/>
            </c:ext>
          </c:extLst>
        </c:ser>
        <c:ser>
          <c:idx val="3"/>
          <c:order val="3"/>
          <c:tx>
            <c:strRef>
              <c:f>Pivot!$E$3:$E$4</c:f>
              <c:strCache>
                <c:ptCount val="1"/>
                <c:pt idx="0">
                  <c:v>Paseo</c:v>
                </c:pt>
              </c:strCache>
            </c:strRef>
          </c:tx>
          <c:spPr>
            <a:solidFill>
              <a:schemeClr val="accent4"/>
            </a:solidFill>
            <a:ln>
              <a:noFill/>
            </a:ln>
            <a:effectLst/>
            <a:sp3d/>
          </c:spPr>
          <c:invertIfNegative val="0"/>
          <c:cat>
            <c:strRef>
              <c:f>Pivot!$A$5:$A$11</c:f>
              <c:strCache>
                <c:ptCount val="6"/>
                <c:pt idx="0">
                  <c:v>France</c:v>
                </c:pt>
                <c:pt idx="1">
                  <c:v>Germany</c:v>
                </c:pt>
                <c:pt idx="2">
                  <c:v>Ireland</c:v>
                </c:pt>
                <c:pt idx="3">
                  <c:v>Italy</c:v>
                </c:pt>
                <c:pt idx="4">
                  <c:v>Netherlands</c:v>
                </c:pt>
                <c:pt idx="5">
                  <c:v>Spain</c:v>
                </c:pt>
              </c:strCache>
            </c:strRef>
          </c:cat>
          <c:val>
            <c:numRef>
              <c:f>Pivot!$E$5:$E$11</c:f>
              <c:numCache>
                <c:formatCode>#,##0</c:formatCode>
                <c:ptCount val="6"/>
                <c:pt idx="0">
                  <c:v>6142208</c:v>
                </c:pt>
                <c:pt idx="1">
                  <c:v>4784051</c:v>
                </c:pt>
                <c:pt idx="2">
                  <c:v>4867312</c:v>
                </c:pt>
                <c:pt idx="3">
                  <c:v>7019259</c:v>
                </c:pt>
                <c:pt idx="4">
                  <c:v>7275636</c:v>
                </c:pt>
                <c:pt idx="5">
                  <c:v>5523196</c:v>
                </c:pt>
              </c:numCache>
            </c:numRef>
          </c:val>
          <c:extLst>
            <c:ext xmlns:c16="http://schemas.microsoft.com/office/drawing/2014/chart" uri="{C3380CC4-5D6E-409C-BE32-E72D297353CC}">
              <c16:uniqueId val="{00000003-D958-46AE-A847-17CB7B166C47}"/>
            </c:ext>
          </c:extLst>
        </c:ser>
        <c:ser>
          <c:idx val="4"/>
          <c:order val="4"/>
          <c:tx>
            <c:strRef>
              <c:f>Pivot!$F$3:$F$4</c:f>
              <c:strCache>
                <c:ptCount val="1"/>
                <c:pt idx="0">
                  <c:v>Velo</c:v>
                </c:pt>
              </c:strCache>
            </c:strRef>
          </c:tx>
          <c:spPr>
            <a:solidFill>
              <a:schemeClr val="accent5"/>
            </a:solidFill>
            <a:ln>
              <a:noFill/>
            </a:ln>
            <a:effectLst/>
            <a:sp3d/>
          </c:spPr>
          <c:invertIfNegative val="0"/>
          <c:cat>
            <c:strRef>
              <c:f>Pivot!$A$5:$A$11</c:f>
              <c:strCache>
                <c:ptCount val="6"/>
                <c:pt idx="0">
                  <c:v>France</c:v>
                </c:pt>
                <c:pt idx="1">
                  <c:v>Germany</c:v>
                </c:pt>
                <c:pt idx="2">
                  <c:v>Ireland</c:v>
                </c:pt>
                <c:pt idx="3">
                  <c:v>Italy</c:v>
                </c:pt>
                <c:pt idx="4">
                  <c:v>Netherlands</c:v>
                </c:pt>
                <c:pt idx="5">
                  <c:v>Spain</c:v>
                </c:pt>
              </c:strCache>
            </c:strRef>
          </c:cat>
          <c:val>
            <c:numRef>
              <c:f>Pivot!$F$5:$F$11</c:f>
              <c:numCache>
                <c:formatCode>#,##0</c:formatCode>
                <c:ptCount val="6"/>
                <c:pt idx="0">
                  <c:v>3492704.5</c:v>
                </c:pt>
                <c:pt idx="1">
                  <c:v>5324137</c:v>
                </c:pt>
                <c:pt idx="2">
                  <c:v>3354960</c:v>
                </c:pt>
                <c:pt idx="3">
                  <c:v>2781186</c:v>
                </c:pt>
                <c:pt idx="4">
                  <c:v>3535907</c:v>
                </c:pt>
                <c:pt idx="5">
                  <c:v>1337874</c:v>
                </c:pt>
              </c:numCache>
            </c:numRef>
          </c:val>
          <c:extLst>
            <c:ext xmlns:c16="http://schemas.microsoft.com/office/drawing/2014/chart" uri="{C3380CC4-5D6E-409C-BE32-E72D297353CC}">
              <c16:uniqueId val="{00000004-D958-46AE-A847-17CB7B166C47}"/>
            </c:ext>
          </c:extLst>
        </c:ser>
        <c:ser>
          <c:idx val="5"/>
          <c:order val="5"/>
          <c:tx>
            <c:strRef>
              <c:f>Pivot!$G$3:$G$4</c:f>
              <c:strCache>
                <c:ptCount val="1"/>
                <c:pt idx="0">
                  <c:v>VTT</c:v>
                </c:pt>
              </c:strCache>
            </c:strRef>
          </c:tx>
          <c:spPr>
            <a:solidFill>
              <a:schemeClr val="accent6"/>
            </a:solidFill>
            <a:ln>
              <a:noFill/>
            </a:ln>
            <a:effectLst/>
            <a:sp3d/>
          </c:spPr>
          <c:invertIfNegative val="0"/>
          <c:cat>
            <c:strRef>
              <c:f>Pivot!$A$5:$A$11</c:f>
              <c:strCache>
                <c:ptCount val="6"/>
                <c:pt idx="0">
                  <c:v>France</c:v>
                </c:pt>
                <c:pt idx="1">
                  <c:v>Germany</c:v>
                </c:pt>
                <c:pt idx="2">
                  <c:v>Ireland</c:v>
                </c:pt>
                <c:pt idx="3">
                  <c:v>Italy</c:v>
                </c:pt>
                <c:pt idx="4">
                  <c:v>Netherlands</c:v>
                </c:pt>
                <c:pt idx="5">
                  <c:v>Spain</c:v>
                </c:pt>
              </c:strCache>
            </c:strRef>
          </c:cat>
          <c:val>
            <c:numRef>
              <c:f>Pivot!$G$5:$G$11</c:f>
              <c:numCache>
                <c:formatCode>#,##0</c:formatCode>
                <c:ptCount val="6"/>
                <c:pt idx="0">
                  <c:v>3636463.5</c:v>
                </c:pt>
                <c:pt idx="1">
                  <c:v>3713596</c:v>
                </c:pt>
                <c:pt idx="2">
                  <c:v>3515218</c:v>
                </c:pt>
                <c:pt idx="3">
                  <c:v>5540039</c:v>
                </c:pt>
                <c:pt idx="4">
                  <c:v>3685338</c:v>
                </c:pt>
                <c:pt idx="5">
                  <c:v>1877879</c:v>
                </c:pt>
              </c:numCache>
            </c:numRef>
          </c:val>
          <c:extLst>
            <c:ext xmlns:c16="http://schemas.microsoft.com/office/drawing/2014/chart" uri="{C3380CC4-5D6E-409C-BE32-E72D297353CC}">
              <c16:uniqueId val="{00000005-D958-46AE-A847-17CB7B166C47}"/>
            </c:ext>
          </c:extLst>
        </c:ser>
        <c:dLbls>
          <c:showLegendKey val="0"/>
          <c:showVal val="0"/>
          <c:showCatName val="0"/>
          <c:showSerName val="0"/>
          <c:showPercent val="0"/>
          <c:showBubbleSize val="0"/>
        </c:dLbls>
        <c:gapWidth val="150"/>
        <c:shape val="box"/>
        <c:axId val="2100371792"/>
        <c:axId val="2100363632"/>
        <c:axId val="0"/>
      </c:bar3DChart>
      <c:catAx>
        <c:axId val="21003717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0363632"/>
        <c:crosses val="autoZero"/>
        <c:auto val="1"/>
        <c:lblAlgn val="ctr"/>
        <c:lblOffset val="100"/>
        <c:noMultiLvlLbl val="0"/>
      </c:catAx>
      <c:valAx>
        <c:axId val="2100363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0371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30"/>
      <c:rotY val="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'Washing Powder'!$G$4</c:f>
              <c:strCache>
                <c:ptCount val="1"/>
                <c:pt idx="0">
                  <c:v>Market Share</c:v>
                </c:pt>
              </c:strCache>
            </c:strRef>
          </c:tx>
          <c:dPt>
            <c:idx val="0"/>
            <c:bubble3D val="0"/>
            <c:spPr>
              <a:solidFill>
                <a:schemeClr val="accent1"/>
              </a:solidFill>
              <a:ln>
                <a:noFill/>
              </a:ln>
              <a:effectLst/>
              <a:sp3d/>
            </c:spPr>
          </c:dPt>
          <c:dPt>
            <c:idx val="1"/>
            <c:bubble3D val="0"/>
            <c:spPr>
              <a:blipFill>
                <a:blip xmlns:r="http://schemas.openxmlformats.org/officeDocument/2006/relationships" r:embed="rId3"/>
                <a:stretch>
                  <a:fillRect/>
                </a:stretch>
              </a:blipFill>
              <a:ln>
                <a:noFill/>
              </a:ln>
              <a:effectLst/>
              <a:sp3d/>
            </c:spPr>
            <c:extLst>
              <c:ext xmlns:c16="http://schemas.microsoft.com/office/drawing/2014/chart" uri="{C3380CC4-5D6E-409C-BE32-E72D297353CC}">
                <c16:uniqueId val="{00000001-C03E-4B23-A364-4D068985D5D4}"/>
              </c:ext>
            </c:extLst>
          </c:dPt>
          <c:dPt>
            <c:idx val="2"/>
            <c:bubble3D val="0"/>
            <c:spPr>
              <a:blipFill>
                <a:blip xmlns:r="http://schemas.openxmlformats.org/officeDocument/2006/relationships" r:embed="rId4"/>
                <a:stretch>
                  <a:fillRect/>
                </a:stretch>
              </a:blipFill>
              <a:ln>
                <a:noFill/>
              </a:ln>
              <a:effectLst/>
              <a:sp3d/>
            </c:spPr>
            <c:extLst>
              <c:ext xmlns:c16="http://schemas.microsoft.com/office/drawing/2014/chart" uri="{C3380CC4-5D6E-409C-BE32-E72D297353CC}">
                <c16:uniqueId val="{00000002-C03E-4B23-A364-4D068985D5D4}"/>
              </c:ext>
            </c:extLst>
          </c:dPt>
          <c:dPt>
            <c:idx val="3"/>
            <c:bubble3D val="0"/>
            <c:spPr>
              <a:solidFill>
                <a:schemeClr val="accent4"/>
              </a:solidFill>
              <a:ln>
                <a:noFill/>
              </a:ln>
              <a:effectLst/>
              <a:sp3d/>
            </c:spPr>
          </c:dPt>
          <c:dPt>
            <c:idx val="4"/>
            <c:bubble3D val="0"/>
            <c:spPr>
              <a:solidFill>
                <a:schemeClr val="accent5"/>
              </a:solidFill>
              <a:ln>
                <a:noFill/>
              </a:ln>
              <a:effectLst/>
              <a:sp3d/>
            </c:spPr>
          </c:dPt>
          <c:cat>
            <c:strRef>
              <c:f>'Washing Powder'!$F$5:$F$9</c:f>
              <c:strCache>
                <c:ptCount val="5"/>
                <c:pt idx="0">
                  <c:v>Fairy</c:v>
                </c:pt>
                <c:pt idx="1">
                  <c:v>Bold</c:v>
                </c:pt>
                <c:pt idx="2">
                  <c:v>Daz</c:v>
                </c:pt>
                <c:pt idx="3">
                  <c:v>Ariel</c:v>
                </c:pt>
                <c:pt idx="4">
                  <c:v>Surf</c:v>
                </c:pt>
              </c:strCache>
            </c:strRef>
          </c:cat>
          <c:val>
            <c:numRef>
              <c:f>'Washing Powder'!$G$5:$G$9</c:f>
              <c:numCache>
                <c:formatCode>0%</c:formatCode>
                <c:ptCount val="5"/>
                <c:pt idx="0">
                  <c:v>0.15503875968992201</c:v>
                </c:pt>
                <c:pt idx="1">
                  <c:v>0.27131782945736399</c:v>
                </c:pt>
                <c:pt idx="2">
                  <c:v>0.170542635658915</c:v>
                </c:pt>
                <c:pt idx="3">
                  <c:v>0.28682170542635699</c:v>
                </c:pt>
                <c:pt idx="4">
                  <c:v>0.12</c:v>
                </c:pt>
              </c:numCache>
            </c:numRef>
          </c:val>
          <c:extLst>
            <c:ext xmlns:c16="http://schemas.microsoft.com/office/drawing/2014/chart" uri="{C3380CC4-5D6E-409C-BE32-E72D297353CC}">
              <c16:uniqueId val="{00000000-C03E-4B23-A364-4D068985D5D4}"/>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lumMod val="75000"/>
              </a:schemeClr>
            </a:solid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pictureOptions>
              <c:pictureFormat val="stackScale"/>
            </c:pictureOptions>
            <c:extLst>
              <c:ext xmlns:c16="http://schemas.microsoft.com/office/drawing/2014/chart" uri="{C3380CC4-5D6E-409C-BE32-E72D297353CC}">
                <c16:uniqueId val="{00000002-DCE0-4042-AF9B-39D736833CD8}"/>
              </c:ext>
            </c:extLst>
          </c:dPt>
          <c:dPt>
            <c:idx val="1"/>
            <c:invertIfNegative val="0"/>
            <c:bubble3D val="0"/>
            <c:spPr>
              <a:blipFill>
                <a:blip xmlns:r="http://schemas.openxmlformats.org/officeDocument/2006/relationships" r:embed="rId4"/>
                <a:stretch>
                  <a:fillRect/>
                </a:stretch>
              </a:blipFill>
              <a:ln>
                <a:noFill/>
              </a:ln>
              <a:effectLst/>
            </c:spPr>
            <c:pictureOptions>
              <c:pictureFormat val="stackScale"/>
            </c:pictureOptions>
            <c:extLst>
              <c:ext xmlns:c16="http://schemas.microsoft.com/office/drawing/2014/chart" uri="{C3380CC4-5D6E-409C-BE32-E72D297353CC}">
                <c16:uniqueId val="{00000004-DCE0-4042-AF9B-39D736833CD8}"/>
              </c:ext>
            </c:extLst>
          </c:dPt>
          <c:cat>
            <c:strRef>
              <c:f>'Magic Chart'!$D$3:$E$3</c:f>
              <c:strCache>
                <c:ptCount val="2"/>
                <c:pt idx="0">
                  <c:v>Happy</c:v>
                </c:pt>
                <c:pt idx="1">
                  <c:v>Unhappy</c:v>
                </c:pt>
              </c:strCache>
            </c:strRef>
          </c:cat>
          <c:val>
            <c:numRef>
              <c:f>'Magic Chart'!$D$4:$E$4</c:f>
              <c:numCache>
                <c:formatCode>0%</c:formatCode>
                <c:ptCount val="2"/>
                <c:pt idx="0">
                  <c:v>0.79</c:v>
                </c:pt>
                <c:pt idx="1">
                  <c:v>0.20999999999999996</c:v>
                </c:pt>
              </c:numCache>
            </c:numRef>
          </c:val>
          <c:extLst>
            <c:ext xmlns:c16="http://schemas.microsoft.com/office/drawing/2014/chart" uri="{C3380CC4-5D6E-409C-BE32-E72D297353CC}">
              <c16:uniqueId val="{00000000-DCE0-4042-AF9B-39D736833CD8}"/>
            </c:ext>
          </c:extLst>
        </c:ser>
        <c:ser>
          <c:idx val="1"/>
          <c:order val="1"/>
          <c:spPr>
            <a:solidFill>
              <a:srgbClr val="FF0000"/>
            </a:solidFill>
            <a:ln>
              <a:noFill/>
            </a:ln>
            <a:effectLst/>
          </c:spPr>
          <c:invertIfNegative val="0"/>
          <c:dPt>
            <c:idx val="0"/>
            <c:invertIfNegative val="0"/>
            <c:bubble3D val="0"/>
            <c:spPr>
              <a:blipFill>
                <a:blip xmlns:r="http://schemas.openxmlformats.org/officeDocument/2006/relationships" r:embed="rId5"/>
                <a:stretch>
                  <a:fillRect/>
                </a:stretch>
              </a:blipFill>
              <a:ln>
                <a:noFill/>
              </a:ln>
              <a:effectLst/>
            </c:spPr>
            <c:pictureOptions>
              <c:pictureFormat val="stackScale"/>
            </c:pictureOptions>
            <c:extLst>
              <c:ext xmlns:c16="http://schemas.microsoft.com/office/drawing/2014/chart" uri="{C3380CC4-5D6E-409C-BE32-E72D297353CC}">
                <c16:uniqueId val="{00000003-DCE0-4042-AF9B-39D736833CD8}"/>
              </c:ext>
            </c:extLst>
          </c:dPt>
          <c:dPt>
            <c:idx val="1"/>
            <c:invertIfNegative val="0"/>
            <c:bubble3D val="0"/>
            <c:spPr>
              <a:blipFill>
                <a:blip xmlns:r="http://schemas.openxmlformats.org/officeDocument/2006/relationships" r:embed="rId6"/>
                <a:stretch>
                  <a:fillRect/>
                </a:stretch>
              </a:blipFill>
              <a:ln>
                <a:noFill/>
              </a:ln>
              <a:effectLst/>
            </c:spPr>
            <c:pictureOptions>
              <c:pictureFormat val="stackScale"/>
            </c:pictureOptions>
            <c:extLst>
              <c:ext xmlns:c16="http://schemas.microsoft.com/office/drawing/2014/chart" uri="{C3380CC4-5D6E-409C-BE32-E72D297353CC}">
                <c16:uniqueId val="{00000005-DCE0-4042-AF9B-39D736833CD8}"/>
              </c:ext>
            </c:extLst>
          </c:dPt>
          <c:cat>
            <c:strRef>
              <c:f>'Magic Chart'!$D$3:$E$3</c:f>
              <c:strCache>
                <c:ptCount val="2"/>
                <c:pt idx="0">
                  <c:v>Happy</c:v>
                </c:pt>
                <c:pt idx="1">
                  <c:v>Unhappy</c:v>
                </c:pt>
              </c:strCache>
            </c:strRef>
          </c:cat>
          <c:val>
            <c:numRef>
              <c:f>'Magic Chart'!$D$5:$E$5</c:f>
              <c:numCache>
                <c:formatCode>0%</c:formatCode>
                <c:ptCount val="2"/>
                <c:pt idx="0">
                  <c:v>1</c:v>
                </c:pt>
                <c:pt idx="1">
                  <c:v>1</c:v>
                </c:pt>
              </c:numCache>
            </c:numRef>
          </c:val>
          <c:extLst>
            <c:ext xmlns:c16="http://schemas.microsoft.com/office/drawing/2014/chart" uri="{C3380CC4-5D6E-409C-BE32-E72D297353CC}">
              <c16:uniqueId val="{00000001-DCE0-4042-AF9B-39D736833CD8}"/>
            </c:ext>
          </c:extLst>
        </c:ser>
        <c:dLbls>
          <c:showLegendKey val="0"/>
          <c:showVal val="0"/>
          <c:showCatName val="0"/>
          <c:showSerName val="0"/>
          <c:showPercent val="0"/>
          <c:showBubbleSize val="0"/>
        </c:dLbls>
        <c:gapWidth val="0"/>
        <c:overlap val="100"/>
        <c:axId val="828126927"/>
        <c:axId val="810011311"/>
      </c:barChart>
      <c:catAx>
        <c:axId val="828126927"/>
        <c:scaling>
          <c:orientation val="minMax"/>
        </c:scaling>
        <c:delete val="1"/>
        <c:axPos val="b"/>
        <c:numFmt formatCode="General" sourceLinked="1"/>
        <c:majorTickMark val="none"/>
        <c:minorTickMark val="none"/>
        <c:tickLblPos val="nextTo"/>
        <c:crossAx val="810011311"/>
        <c:crosses val="autoZero"/>
        <c:auto val="1"/>
        <c:lblAlgn val="ctr"/>
        <c:lblOffset val="100"/>
        <c:noMultiLvlLbl val="0"/>
      </c:catAx>
      <c:valAx>
        <c:axId val="810011311"/>
        <c:scaling>
          <c:orientation val="minMax"/>
        </c:scaling>
        <c:delete val="1"/>
        <c:axPos val="l"/>
        <c:numFmt formatCode="0%" sourceLinked="1"/>
        <c:majorTickMark val="none"/>
        <c:minorTickMark val="none"/>
        <c:tickLblPos val="nextTo"/>
        <c:crossAx val="8281269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F25DEBF-EEB6-4C52-B317-C8D72E9A7FBA}">
  <sheetPr/>
  <sheetViews>
    <sheetView zoomScale="11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12</xdr:row>
      <xdr:rowOff>142876</xdr:rowOff>
    </xdr:from>
    <xdr:to>
      <xdr:col>1</xdr:col>
      <xdr:colOff>771525</xdr:colOff>
      <xdr:row>22</xdr:row>
      <xdr:rowOff>28575</xdr:rowOff>
    </xdr:to>
    <mc:AlternateContent xmlns:mc="http://schemas.openxmlformats.org/markup-compatibility/2006">
      <mc:Choice xmlns:a14="http://schemas.microsoft.com/office/drawing/2010/main" Requires="a14">
        <xdr:graphicFrame macro="">
          <xdr:nvGraphicFramePr>
            <xdr:cNvPr id="2" name="Segment">
              <a:extLst>
                <a:ext uri="{FF2B5EF4-FFF2-40B4-BE49-F238E27FC236}">
                  <a16:creationId xmlns:a16="http://schemas.microsoft.com/office/drawing/2014/main" id="{0AE111E5-3168-5138-1C43-1C051B57CFAE}"/>
                </a:ext>
              </a:extLst>
            </xdr:cNvPr>
            <xdr:cNvGraphicFramePr/>
          </xdr:nvGraphicFramePr>
          <xdr:xfrm>
            <a:off x="0" y="0"/>
            <a:ext cx="0" cy="0"/>
          </xdr:xfrm>
          <a:graphic>
            <a:graphicData uri="http://schemas.microsoft.com/office/drawing/2010/slicer">
              <sle:slicer xmlns:sle="http://schemas.microsoft.com/office/drawing/2010/slicer" name="Segment"/>
            </a:graphicData>
          </a:graphic>
        </xdr:graphicFrame>
      </mc:Choice>
      <mc:Fallback>
        <xdr:sp macro="" textlink="">
          <xdr:nvSpPr>
            <xdr:cNvPr id="0" name=""/>
            <xdr:cNvSpPr>
              <a:spLocks noTextEdit="1"/>
            </xdr:cNvSpPr>
          </xdr:nvSpPr>
          <xdr:spPr>
            <a:xfrm>
              <a:off x="133350" y="2428876"/>
              <a:ext cx="1828800" cy="179069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971549</xdr:colOff>
      <xdr:row>13</xdr:row>
      <xdr:rowOff>9525</xdr:rowOff>
    </xdr:from>
    <xdr:to>
      <xdr:col>8</xdr:col>
      <xdr:colOff>552450</xdr:colOff>
      <xdr:row>20</xdr:row>
      <xdr:rowOff>47625</xdr:rowOff>
    </xdr:to>
    <mc:AlternateContent xmlns:mc="http://schemas.openxmlformats.org/markup-compatibility/2006">
      <mc:Choice xmlns:tsle="http://schemas.microsoft.com/office/drawing/2012/timeslicer" Requires="tsle">
        <xdr:graphicFrame macro="">
          <xdr:nvGraphicFramePr>
            <xdr:cNvPr id="3" name="Date">
              <a:extLst>
                <a:ext uri="{FF2B5EF4-FFF2-40B4-BE49-F238E27FC236}">
                  <a16:creationId xmlns:a16="http://schemas.microsoft.com/office/drawing/2014/main" id="{DE56F308-3590-DFB7-D46A-3BC4D2B27532}"/>
                </a:ext>
              </a:extLst>
            </xdr:cNvPr>
            <xdr:cNvGraphicFramePr/>
          </xdr:nvGraphicFramePr>
          <xdr:xfrm>
            <a:off x="0" y="0"/>
            <a:ext cx="0" cy="0"/>
          </xdr:xfrm>
          <a:graphic>
            <a:graphicData uri="http://schemas.microsoft.com/office/drawing/2012/timeslicer">
              <tsle:timeslicer xmlns:tsle="http://schemas.microsoft.com/office/drawing/2012/timeslicer" name="Date"/>
            </a:graphicData>
          </a:graphic>
        </xdr:graphicFrame>
      </mc:Choice>
      <mc:Fallback>
        <xdr:sp macro="" textlink="">
          <xdr:nvSpPr>
            <xdr:cNvPr id="0" name=""/>
            <xdr:cNvSpPr>
              <a:spLocks noTextEdit="1"/>
            </xdr:cNvSpPr>
          </xdr:nvSpPr>
          <xdr:spPr>
            <a:xfrm>
              <a:off x="2162174" y="2486025"/>
              <a:ext cx="4800601" cy="1371600"/>
            </a:xfrm>
            <a:prstGeom prst="rect">
              <a:avLst/>
            </a:prstGeom>
            <a:solidFill>
              <a:prstClr val="white"/>
            </a:solidFill>
            <a:ln w="1">
              <a:solidFill>
                <a:prstClr val="green"/>
              </a:solidFill>
            </a:ln>
          </xdr:spPr>
          <xdr:txBody>
            <a:bodyPr vertOverflow="clip" horzOverflow="clip"/>
            <a:lstStyle/>
            <a:p>
              <a:r>
                <a:rPr lang="en-IE" sz="1100"/>
                <a:t>Timeline: Works in Excel 2013 or higher. Do not move or resize.</a:t>
              </a:r>
            </a:p>
          </xdr:txBody>
        </xdr:sp>
      </mc:Fallback>
    </mc:AlternateContent>
    <xdr:clientData/>
  </xdr:twoCellAnchor>
  <xdr:twoCellAnchor>
    <xdr:from>
      <xdr:col>8</xdr:col>
      <xdr:colOff>628649</xdr:colOff>
      <xdr:row>1</xdr:row>
      <xdr:rowOff>123824</xdr:rowOff>
    </xdr:from>
    <xdr:to>
      <xdr:col>18</xdr:col>
      <xdr:colOff>457199</xdr:colOff>
      <xdr:row>29</xdr:row>
      <xdr:rowOff>190499</xdr:rowOff>
    </xdr:to>
    <xdr:graphicFrame macro="">
      <xdr:nvGraphicFramePr>
        <xdr:cNvPr id="4" name="Chart 3">
          <a:extLst>
            <a:ext uri="{FF2B5EF4-FFF2-40B4-BE49-F238E27FC236}">
              <a16:creationId xmlns:a16="http://schemas.microsoft.com/office/drawing/2014/main" id="{05C7CCC6-61ED-B323-A2CC-08A00ADBF1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absoluteAnchor>
    <xdr:pos x="0" y="0"/>
    <xdr:ext cx="9297051" cy="6073205"/>
    <xdr:graphicFrame macro="">
      <xdr:nvGraphicFramePr>
        <xdr:cNvPr id="2" name="Chart 1">
          <a:extLst>
            <a:ext uri="{FF2B5EF4-FFF2-40B4-BE49-F238E27FC236}">
              <a16:creationId xmlns:a16="http://schemas.microsoft.com/office/drawing/2014/main" id="{64F5DE91-9622-EBE0-6C04-C5325E7234E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xdr:from>
      <xdr:col>0</xdr:col>
      <xdr:colOff>252411</xdr:colOff>
      <xdr:row>6</xdr:row>
      <xdr:rowOff>171450</xdr:rowOff>
    </xdr:from>
    <xdr:to>
      <xdr:col>10</xdr:col>
      <xdr:colOff>228600</xdr:colOff>
      <xdr:row>28</xdr:row>
      <xdr:rowOff>47625</xdr:rowOff>
    </xdr:to>
    <xdr:graphicFrame macro="">
      <xdr:nvGraphicFramePr>
        <xdr:cNvPr id="22" name="Chart 21">
          <a:extLst>
            <a:ext uri="{FF2B5EF4-FFF2-40B4-BE49-F238E27FC236}">
              <a16:creationId xmlns:a16="http://schemas.microsoft.com/office/drawing/2014/main" id="{49AB3A3C-8E12-869F-C169-2860259556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willi\Downloads\William's%20Excel%20Training%2018%20September.xlsx" TargetMode="External"/><Relationship Id="rId1" Type="http://schemas.openxmlformats.org/officeDocument/2006/relationships/externalLinkPath" Target="file:///C:\Users\willi\Downloads\William's%20Excel%20Training%2018%20Septemb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ry"/>
      <sheetName val="Pivot"/>
      <sheetName val="Pivot2"/>
      <sheetName val="Data"/>
      <sheetName val="Summary"/>
      <sheetName val="Big Spills"/>
      <sheetName val="Basics"/>
      <sheetName val="Chart1"/>
      <sheetName val="Restaurant"/>
      <sheetName val="Chart3"/>
      <sheetName val="Table"/>
      <sheetName val="Inflation"/>
      <sheetName val="Washing Powder"/>
      <sheetName val="Parliament"/>
      <sheetName val="Data (2)"/>
      <sheetName val="Magic Chart"/>
    </sheetNames>
    <sheetDataSet>
      <sheetData sheetId="0" refreshError="1"/>
      <sheetData sheetId="1" refreshError="1"/>
      <sheetData sheetId="2" refreshError="1"/>
      <sheetData sheetId="3" refreshError="1"/>
      <sheetData sheetId="4" refreshError="1"/>
      <sheetData sheetId="5" refreshError="1"/>
      <sheetData sheetId="6">
        <row r="4">
          <cell r="S4">
            <v>45651</v>
          </cell>
        </row>
        <row r="5">
          <cell r="S5">
            <v>45652</v>
          </cell>
        </row>
        <row r="6">
          <cell r="S6">
            <v>45658</v>
          </cell>
        </row>
        <row r="7">
          <cell r="H7">
            <v>45463</v>
          </cell>
          <cell r="S7">
            <v>45593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lliam Campbell" refreshedDate="45558.495119791667" createdVersion="8" refreshedVersion="8" minRefreshableVersion="3" recordCount="700" xr:uid="{94C0150E-673B-4A77-BA6F-C4A55ABFCDA3}">
  <cacheSource type="worksheet">
    <worksheetSource ref="A1:N701" sheet="Data"/>
  </cacheSource>
  <cacheFields count="17">
    <cacheField name="ID" numFmtId="0">
      <sharedItems containsSemiMixedTypes="0" containsString="0" containsNumber="1" containsInteger="1" minValue="10128" maxValue="99984"/>
    </cacheField>
    <cacheField name="Country" numFmtId="0">
      <sharedItems count="6">
        <s v="Italy"/>
        <s v="Ireland"/>
        <s v="France"/>
        <s v="Germany"/>
        <s v="Netherlands"/>
        <s v="Spain"/>
      </sharedItems>
    </cacheField>
    <cacheField name="Product" numFmtId="0">
      <sharedItems count="6">
        <s v="Paseo"/>
        <s v="Amarilla"/>
        <s v="Velo"/>
        <s v="VTT"/>
        <s v="Carretera"/>
        <s v="Montana"/>
      </sharedItems>
    </cacheField>
    <cacheField name="Units Sold" numFmtId="0">
      <sharedItems containsSemiMixedTypes="0" containsString="0" containsNumber="1" minValue="57" maxValue="4492.5"/>
    </cacheField>
    <cacheField name="Cost Price" numFmtId="0">
      <sharedItems containsSemiMixedTypes="0" containsString="0" containsNumber="1" containsInteger="1" minValue="3" maxValue="260"/>
    </cacheField>
    <cacheField name="Sale Price" numFmtId="0">
      <sharedItems containsSemiMixedTypes="0" containsString="0" containsNumber="1" containsInteger="1" minValue="7" maxValue="350"/>
    </cacheField>
    <cacheField name="Gross Sales" numFmtId="0">
      <sharedItems containsSemiMixedTypes="0" containsString="0" containsNumber="1" minValue="1799" maxValue="1207500"/>
    </cacheField>
    <cacheField name="VAT Inc" numFmtId="0">
      <sharedItems/>
    </cacheField>
    <cacheField name="Discounts" numFmtId="0">
      <sharedItems containsSemiMixedTypes="0" containsString="0" containsNumber="1" minValue="0" maxValue="149677.5"/>
    </cacheField>
    <cacheField name="Profit" numFmtId="0">
      <sharedItems containsSemiMixedTypes="0" containsString="0" containsNumber="1" minValue="-40617.5" maxValue="262200"/>
    </cacheField>
    <cacheField name="Date" numFmtId="166">
      <sharedItems containsSemiMixedTypes="0" containsNonDate="0" containsDate="1" containsString="0" minDate="2023-09-24T00:00:00" maxDate="2024-09-23T00:00:00" count="310">
        <d v="2024-09-11T00:00:00"/>
        <d v="2024-03-01T00:00:00"/>
        <d v="2024-03-26T00:00:00"/>
        <d v="2024-09-07T00:00:00"/>
        <d v="2024-06-01T00:00:00"/>
        <d v="2023-11-12T00:00:00"/>
        <d v="2023-10-15T00:00:00"/>
        <d v="2024-05-01T00:00:00"/>
        <d v="2023-12-20T00:00:00"/>
        <d v="2024-04-01T00:00:00"/>
        <d v="2023-10-13T00:00:00"/>
        <d v="2023-10-23T00:00:00"/>
        <d v="2024-09-22T00:00:00"/>
        <d v="2024-08-19T00:00:00"/>
        <d v="2023-11-17T00:00:00"/>
        <d v="2024-02-14T00:00:00"/>
        <d v="2023-12-30T00:00:00"/>
        <d v="2024-07-12T00:00:00"/>
        <d v="2024-02-19T00:00:00"/>
        <d v="2024-07-26T00:00:00"/>
        <d v="2023-12-06T00:00:00"/>
        <d v="2024-04-21T00:00:00"/>
        <d v="2024-07-13T00:00:00"/>
        <d v="2023-10-31T00:00:00"/>
        <d v="2024-07-28T00:00:00"/>
        <d v="2023-12-21T00:00:00"/>
        <d v="2024-01-15T00:00:00"/>
        <d v="2023-12-13T00:00:00"/>
        <d v="2023-10-19T00:00:00"/>
        <d v="2024-03-05T00:00:00"/>
        <d v="2023-10-24T00:00:00"/>
        <d v="2024-07-09T00:00:00"/>
        <d v="2023-12-01T00:00:00"/>
        <d v="2023-11-10T00:00:00"/>
        <d v="2024-02-22T00:00:00"/>
        <d v="2024-04-06T00:00:00"/>
        <d v="2024-07-11T00:00:00"/>
        <d v="2023-10-11T00:00:00"/>
        <d v="2024-01-20T00:00:00"/>
        <d v="2024-02-04T00:00:00"/>
        <d v="2024-01-19T00:00:00"/>
        <d v="2024-06-30T00:00:00"/>
        <d v="2023-10-26T00:00:00"/>
        <d v="2024-01-30T00:00:00"/>
        <d v="2024-06-07T00:00:00"/>
        <d v="2024-08-25T00:00:00"/>
        <d v="2024-03-16T00:00:00"/>
        <d v="2024-05-09T00:00:00"/>
        <d v="2024-07-24T00:00:00"/>
        <d v="2024-06-18T00:00:00"/>
        <d v="2024-05-10T00:00:00"/>
        <d v="2024-02-21T00:00:00"/>
        <d v="2024-01-01T00:00:00"/>
        <d v="2024-04-23T00:00:00"/>
        <d v="2023-10-28T00:00:00"/>
        <d v="2024-02-08T00:00:00"/>
        <d v="2024-08-26T00:00:00"/>
        <d v="2023-10-06T00:00:00"/>
        <d v="2024-01-14T00:00:00"/>
        <d v="2024-05-20T00:00:00"/>
        <d v="2024-09-20T00:00:00"/>
        <d v="2024-03-04T00:00:00"/>
        <d v="2023-11-13T00:00:00"/>
        <d v="2024-04-04T00:00:00"/>
        <d v="2023-12-19T00:00:00"/>
        <d v="2024-05-04T00:00:00"/>
        <d v="2024-03-09T00:00:00"/>
        <d v="2024-07-04T00:00:00"/>
        <d v="2023-10-21T00:00:00"/>
        <d v="2024-03-13T00:00:00"/>
        <d v="2023-11-20T00:00:00"/>
        <d v="2024-03-06T00:00:00"/>
        <d v="2023-12-31T00:00:00"/>
        <d v="2024-04-30T00:00:00"/>
        <d v="2024-07-23T00:00:00"/>
        <d v="2024-09-14T00:00:00"/>
        <d v="2024-05-23T00:00:00"/>
        <d v="2024-06-12T00:00:00"/>
        <d v="2024-07-31T00:00:00"/>
        <d v="2024-04-13T00:00:00"/>
        <d v="2024-03-22T00:00:00"/>
        <d v="2023-10-01T00:00:00"/>
        <d v="2024-05-27T00:00:00"/>
        <d v="2024-06-15T00:00:00"/>
        <d v="2024-02-20T00:00:00"/>
        <d v="2023-10-14T00:00:00"/>
        <d v="2024-05-07T00:00:00"/>
        <d v="2024-09-13T00:00:00"/>
        <d v="2023-11-22T00:00:00"/>
        <d v="2024-06-06T00:00:00"/>
        <d v="2024-08-05T00:00:00"/>
        <d v="2023-11-05T00:00:00"/>
        <d v="2024-07-10T00:00:00"/>
        <d v="2024-04-19T00:00:00"/>
        <d v="2023-11-08T00:00:00"/>
        <d v="2024-03-08T00:00:00"/>
        <d v="2024-01-10T00:00:00"/>
        <d v="2024-04-12T00:00:00"/>
        <d v="2024-06-19T00:00:00"/>
        <d v="2024-05-03T00:00:00"/>
        <d v="2024-08-22T00:00:00"/>
        <d v="2024-08-20T00:00:00"/>
        <d v="2024-06-02T00:00:00"/>
        <d v="2023-11-19T00:00:00"/>
        <d v="2024-09-12T00:00:00"/>
        <d v="2024-01-17T00:00:00"/>
        <d v="2024-05-21T00:00:00"/>
        <d v="2024-04-22T00:00:00"/>
        <d v="2024-06-27T00:00:00"/>
        <d v="2023-09-30T00:00:00"/>
        <d v="2024-03-20T00:00:00"/>
        <d v="2024-08-24T00:00:00"/>
        <d v="2024-05-16T00:00:00"/>
        <d v="2023-11-06T00:00:00"/>
        <d v="2024-08-12T00:00:00"/>
        <d v="2024-07-30T00:00:00"/>
        <d v="2023-11-29T00:00:00"/>
        <d v="2023-12-10T00:00:00"/>
        <d v="2024-02-01T00:00:00"/>
        <d v="2024-01-08T00:00:00"/>
        <d v="2024-04-11T00:00:00"/>
        <d v="2024-01-26T00:00:00"/>
        <d v="2023-11-24T00:00:00"/>
        <d v="2024-04-18T00:00:00"/>
        <d v="2024-05-28T00:00:00"/>
        <d v="2024-01-22T00:00:00"/>
        <d v="2024-08-08T00:00:00"/>
        <d v="2024-05-14T00:00:00"/>
        <d v="2024-02-17T00:00:00"/>
        <d v="2023-10-30T00:00:00"/>
        <d v="2024-04-29T00:00:00"/>
        <d v="2024-07-14T00:00:00"/>
        <d v="2023-12-28T00:00:00"/>
        <d v="2024-02-15T00:00:00"/>
        <d v="2023-11-23T00:00:00"/>
        <d v="2024-04-16T00:00:00"/>
        <d v="2023-12-11T00:00:00"/>
        <d v="2024-04-26T00:00:00"/>
        <d v="2024-06-24T00:00:00"/>
        <d v="2023-11-16T00:00:00"/>
        <d v="2024-02-11T00:00:00"/>
        <d v="2024-05-31T00:00:00"/>
        <d v="2024-06-25T00:00:00"/>
        <d v="2024-02-03T00:00:00"/>
        <d v="2024-09-04T00:00:00"/>
        <d v="2024-01-23T00:00:00"/>
        <d v="2024-05-17T00:00:00"/>
        <d v="2024-08-30T00:00:00"/>
        <d v="2024-05-24T00:00:00"/>
        <d v="2023-12-18T00:00:00"/>
        <d v="2024-09-19T00:00:00"/>
        <d v="2024-01-04T00:00:00"/>
        <d v="2023-12-03T00:00:00"/>
        <d v="2024-09-10T00:00:00"/>
        <d v="2024-02-27T00:00:00"/>
        <d v="2023-12-22T00:00:00"/>
        <d v="2024-09-06T00:00:00"/>
        <d v="2024-01-13T00:00:00"/>
        <d v="2024-03-19T00:00:00"/>
        <d v="2024-09-01T00:00:00"/>
        <d v="2024-05-25T00:00:00"/>
        <d v="2023-12-14T00:00:00"/>
        <d v="2024-02-13T00:00:00"/>
        <d v="2023-10-10T00:00:00"/>
        <d v="2024-02-24T00:00:00"/>
        <d v="2024-06-11T00:00:00"/>
        <d v="2024-03-17T00:00:00"/>
        <d v="2024-05-02T00:00:00"/>
        <d v="2024-09-21T00:00:00"/>
        <d v="2024-03-11T00:00:00"/>
        <d v="2024-08-21T00:00:00"/>
        <d v="2024-03-24T00:00:00"/>
        <d v="2023-11-18T00:00:00"/>
        <d v="2024-03-03T00:00:00"/>
        <d v="2024-05-12T00:00:00"/>
        <d v="2024-06-23T00:00:00"/>
        <d v="2023-10-03T00:00:00"/>
        <d v="2023-11-30T00:00:00"/>
        <d v="2024-06-29T00:00:00"/>
        <d v="2023-09-27T00:00:00"/>
        <d v="2024-01-06T00:00:00"/>
        <d v="2023-10-18T00:00:00"/>
        <d v="2024-06-09T00:00:00"/>
        <d v="2023-11-25T00:00:00"/>
        <d v="2023-12-05T00:00:00"/>
        <d v="2024-02-16T00:00:00"/>
        <d v="2024-06-03T00:00:00"/>
        <d v="2024-01-29T00:00:00"/>
        <d v="2024-06-13T00:00:00"/>
        <d v="2024-07-07T00:00:00"/>
        <d v="2024-04-09T00:00:00"/>
        <d v="2023-10-12T00:00:00"/>
        <d v="2024-09-17T00:00:00"/>
        <d v="2024-01-21T00:00:00"/>
        <d v="2024-05-26T00:00:00"/>
        <d v="2024-09-05T00:00:00"/>
        <d v="2024-08-10T00:00:00"/>
        <d v="2024-07-20T00:00:00"/>
        <d v="2024-08-06T00:00:00"/>
        <d v="2024-07-17T00:00:00"/>
        <d v="2024-01-09T00:00:00"/>
        <d v="2024-02-28T00:00:00"/>
        <d v="2024-02-29T00:00:00"/>
        <d v="2024-01-25T00:00:00"/>
        <d v="2023-10-09T00:00:00"/>
        <d v="2024-08-01T00:00:00"/>
        <d v="2024-03-21T00:00:00"/>
        <d v="2024-09-18T00:00:00"/>
        <d v="2024-08-02T00:00:00"/>
        <d v="2024-09-08T00:00:00"/>
        <d v="2024-06-17T00:00:00"/>
        <d v="2024-09-15T00:00:00"/>
        <d v="2023-12-04T00:00:00"/>
        <d v="2024-04-17T00:00:00"/>
        <d v="2024-01-11T00:00:00"/>
        <d v="2024-02-06T00:00:00"/>
        <d v="2023-10-02T00:00:00"/>
        <d v="2024-09-03T00:00:00"/>
        <d v="2023-12-09T00:00:00"/>
        <d v="2024-05-11T00:00:00"/>
        <d v="2024-07-16T00:00:00"/>
        <d v="2023-09-24T00:00:00"/>
        <d v="2024-03-02T00:00:00"/>
        <d v="2024-07-15T00:00:00"/>
        <d v="2023-09-26T00:00:00"/>
        <d v="2024-05-13T00:00:00"/>
        <d v="2024-03-12T00:00:00"/>
        <d v="2024-04-10T00:00:00"/>
        <d v="2024-08-23T00:00:00"/>
        <d v="2024-06-28T00:00:00"/>
        <d v="2024-07-29T00:00:00"/>
        <d v="2023-12-23T00:00:00"/>
        <d v="2024-08-16T00:00:00"/>
        <d v="2024-08-03T00:00:00"/>
        <d v="2024-03-27T00:00:00"/>
        <d v="2024-02-07T00:00:00"/>
        <d v="2023-09-25T00:00:00"/>
        <d v="2024-03-18T00:00:00"/>
        <d v="2024-01-24T00:00:00"/>
        <d v="2024-04-05T00:00:00"/>
        <d v="2024-05-29T00:00:00"/>
        <d v="2024-02-25T00:00:00"/>
        <d v="2024-05-15T00:00:00"/>
        <d v="2023-11-26T00:00:00"/>
        <d v="2024-08-17T00:00:00"/>
        <d v="2024-08-27T00:00:00"/>
        <d v="2023-12-02T00:00:00"/>
        <d v="2024-08-31T00:00:00"/>
        <d v="2024-04-14T00:00:00"/>
        <d v="2024-04-03T00:00:00"/>
        <d v="2023-10-04T00:00:00"/>
        <d v="2024-02-12T00:00:00"/>
        <d v="2023-11-15T00:00:00"/>
        <d v="2024-05-30T00:00:00"/>
        <d v="2024-03-23T00:00:00"/>
        <d v="2024-06-10T00:00:00"/>
        <d v="2023-10-16T00:00:00"/>
        <d v="2024-04-20T00:00:00"/>
        <d v="2024-08-09T00:00:00"/>
        <d v="2024-02-10T00:00:00"/>
        <d v="2024-01-27T00:00:00"/>
        <d v="2024-06-04T00:00:00"/>
        <d v="2024-03-30T00:00:00"/>
        <d v="2024-04-25T00:00:00"/>
        <d v="2024-04-07T00:00:00"/>
        <d v="2024-05-06T00:00:00"/>
        <d v="2023-10-17T00:00:00"/>
        <d v="2024-06-16T00:00:00"/>
        <d v="2023-12-29T00:00:00"/>
        <d v="2024-06-22T00:00:00"/>
        <d v="2024-04-28T00:00:00"/>
        <d v="2023-11-21T00:00:00"/>
        <d v="2024-01-18T00:00:00"/>
        <d v="2024-01-02T00:00:00"/>
        <d v="2023-12-07T00:00:00"/>
        <d v="2024-01-31T00:00:00"/>
        <d v="2024-07-06T00:00:00"/>
        <d v="2024-02-18T00:00:00"/>
        <d v="2024-01-03T00:00:00"/>
        <d v="2024-05-05T00:00:00"/>
        <d v="2024-02-05T00:00:00"/>
        <d v="2024-02-26T00:00:00"/>
        <d v="2024-07-08T00:00:00"/>
        <d v="2024-04-08T00:00:00"/>
        <d v="2023-11-07T00:00:00"/>
        <d v="2023-12-24T00:00:00"/>
        <d v="2023-10-25T00:00:00"/>
        <d v="2023-10-07T00:00:00"/>
        <d v="2024-08-18T00:00:00"/>
        <d v="2024-06-08T00:00:00"/>
        <d v="2024-09-16T00:00:00"/>
        <d v="2023-11-02T00:00:00"/>
        <d v="2024-04-15T00:00:00"/>
        <d v="2024-08-04T00:00:00"/>
        <d v="2024-07-18T00:00:00"/>
        <d v="2024-03-07T00:00:00"/>
        <d v="2024-06-26T00:00:00"/>
        <d v="2024-07-27T00:00:00"/>
        <d v="2024-07-05T00:00:00"/>
        <d v="2024-01-07T00:00:00"/>
        <d v="2023-12-16T00:00:00"/>
        <d v="2023-10-05T00:00:00"/>
        <d v="2023-11-28T00:00:00"/>
        <d v="2023-12-12T00:00:00"/>
        <d v="2024-07-02T00:00:00"/>
        <d v="2024-02-23T00:00:00"/>
        <d v="2023-12-17T00:00:00"/>
        <d v="2024-09-02T00:00:00"/>
        <d v="2023-11-09T00:00:00"/>
        <d v="2024-03-31T00:00:00"/>
      </sharedItems>
      <fieldGroup par="16"/>
    </cacheField>
    <cacheField name="Discount Band" numFmtId="0">
      <sharedItems/>
    </cacheField>
    <cacheField name="Segment" numFmtId="0">
      <sharedItems count="5">
        <s v="Midmarket"/>
        <s v="Enterprise"/>
        <s v="Small Business"/>
        <s v="Government"/>
        <s v="Channel Partners"/>
      </sharedItems>
    </cacheField>
    <cacheField name="Xlookup" numFmtId="9">
      <sharedItems containsSemiMixedTypes="0" containsString="0" containsNumber="1" minValue="0.18" maxValue="0.24"/>
    </cacheField>
    <cacheField name="Months (Date)" numFmtId="0" databaseField="0">
      <fieldGroup base="10">
        <rangePr groupBy="months" startDate="2023-09-24T00:00:00" endDate="2024-09-23T00:00:00"/>
        <groupItems count="14">
          <s v="&lt;24/09/2023"/>
          <s v="Jan"/>
          <s v="Feb"/>
          <s v="Mar"/>
          <s v="Apr"/>
          <s v="May"/>
          <s v="Jun"/>
          <s v="Jul"/>
          <s v="Aug"/>
          <s v="Sep"/>
          <s v="Oct"/>
          <s v="Nov"/>
          <s v="Dec"/>
          <s v="&gt;23/09/2024"/>
        </groupItems>
      </fieldGroup>
    </cacheField>
    <cacheField name="Quarters (Date)" numFmtId="0" databaseField="0">
      <fieldGroup base="10">
        <rangePr groupBy="quarters" startDate="2023-09-24T00:00:00" endDate="2024-09-23T00:00:00"/>
        <groupItems count="6">
          <s v="&lt;24/09/2023"/>
          <s v="Qtr1"/>
          <s v="Qtr2"/>
          <s v="Qtr3"/>
          <s v="Qtr4"/>
          <s v="&gt;23/09/2024"/>
        </groupItems>
      </fieldGroup>
    </cacheField>
    <cacheField name="Years (Date)" numFmtId="0" databaseField="0">
      <fieldGroup base="10">
        <rangePr groupBy="years" startDate="2023-09-24T00:00:00" endDate="2024-09-23T00:00:00"/>
        <groupItems count="4">
          <s v="&lt;24/09/2023"/>
          <s v="2023"/>
          <s v="2024"/>
          <s v="&gt;23/09/2024"/>
        </groupItems>
      </fieldGroup>
    </cacheField>
  </cacheFields>
  <extLst>
    <ext xmlns:x14="http://schemas.microsoft.com/office/spreadsheetml/2009/9/main" uri="{725AE2AE-9491-48be-B2B4-4EB974FC3084}">
      <x14:pivotCacheDefinition pivotCacheId="116022320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0">
  <r>
    <n v="17410"/>
    <x v="0"/>
    <x v="0"/>
    <n v="1514"/>
    <n v="10"/>
    <n v="15"/>
    <n v="22710"/>
    <s v="No"/>
    <n v="227.1"/>
    <n v="7342.9000000000015"/>
    <x v="0"/>
    <s v="Low"/>
    <x v="0"/>
    <n v="0.24"/>
  </r>
  <r>
    <n v="64820"/>
    <x v="0"/>
    <x v="1"/>
    <n v="579"/>
    <n v="260"/>
    <n v="125"/>
    <n v="72375"/>
    <s v="No"/>
    <n v="7237.5"/>
    <n v="-4342.5"/>
    <x v="1"/>
    <s v="High"/>
    <x v="1"/>
    <n v="0.24"/>
  </r>
  <r>
    <n v="64975"/>
    <x v="1"/>
    <x v="2"/>
    <n v="2460"/>
    <n v="120"/>
    <n v="300"/>
    <n v="738000"/>
    <s v="Yes"/>
    <n v="103320"/>
    <n v="19680"/>
    <x v="2"/>
    <s v="High"/>
    <x v="2"/>
    <n v="0.23"/>
  </r>
  <r>
    <n v="62831"/>
    <x v="2"/>
    <x v="1"/>
    <n v="1190"/>
    <n v="260"/>
    <n v="7"/>
    <n v="8330"/>
    <s v="Yes"/>
    <n v="1082.9000000000001"/>
    <n v="1297.1000000000004"/>
    <x v="3"/>
    <s v="High"/>
    <x v="3"/>
    <n v="0.2"/>
  </r>
  <r>
    <n v="67207"/>
    <x v="2"/>
    <x v="3"/>
    <n v="574.5"/>
    <n v="250"/>
    <n v="350"/>
    <n v="201075"/>
    <s v="No"/>
    <n v="16086"/>
    <n v="35619"/>
    <x v="4"/>
    <s v="Medium"/>
    <x v="3"/>
    <n v="0.2"/>
  </r>
  <r>
    <n v="82018"/>
    <x v="3"/>
    <x v="4"/>
    <n v="2767"/>
    <n v="3"/>
    <n v="125"/>
    <n v="345875"/>
    <s v="No"/>
    <n v="51881.25"/>
    <n v="-38046.25"/>
    <x v="5"/>
    <s v="High"/>
    <x v="1"/>
    <n v="0.19"/>
  </r>
  <r>
    <n v="68622"/>
    <x v="1"/>
    <x v="3"/>
    <n v="280"/>
    <n v="250"/>
    <n v="7"/>
    <n v="1960"/>
    <s v="Yes"/>
    <n v="274.39999999999998"/>
    <n v="285.59999999999991"/>
    <x v="6"/>
    <s v="High"/>
    <x v="3"/>
    <n v="0.23"/>
  </r>
  <r>
    <n v="13569"/>
    <x v="4"/>
    <x v="2"/>
    <n v="655"/>
    <n v="120"/>
    <n v="15"/>
    <n v="9825"/>
    <s v="Yes"/>
    <n v="1080.75"/>
    <n v="2194.25"/>
    <x v="7"/>
    <s v="High"/>
    <x v="0"/>
    <n v="0.22"/>
  </r>
  <r>
    <n v="57344"/>
    <x v="4"/>
    <x v="0"/>
    <n v="1389"/>
    <n v="10"/>
    <n v="20"/>
    <n v="27780"/>
    <s v="Yes"/>
    <n v="1389"/>
    <n v="12501"/>
    <x v="8"/>
    <s v="Medium"/>
    <x v="3"/>
    <n v="0.22"/>
  </r>
  <r>
    <n v="28903"/>
    <x v="2"/>
    <x v="0"/>
    <n v="2434.5"/>
    <n v="10"/>
    <n v="300"/>
    <n v="730350"/>
    <s v="No"/>
    <n v="21910.5"/>
    <n v="99814.5"/>
    <x v="9"/>
    <s v="Low"/>
    <x v="2"/>
    <n v="0.2"/>
  </r>
  <r>
    <n v="50889"/>
    <x v="0"/>
    <x v="2"/>
    <n v="1465"/>
    <n v="120"/>
    <n v="12"/>
    <n v="17580"/>
    <s v="No"/>
    <n v="703.2"/>
    <n v="12481.8"/>
    <x v="10"/>
    <s v="Low"/>
    <x v="4"/>
    <n v="0.24"/>
  </r>
  <r>
    <n v="59600"/>
    <x v="4"/>
    <x v="3"/>
    <n v="1496"/>
    <n v="250"/>
    <n v="300"/>
    <n v="448800"/>
    <s v="Yes"/>
    <n v="62832"/>
    <n v="11968"/>
    <x v="11"/>
    <s v="High"/>
    <x v="2"/>
    <n v="0.22"/>
  </r>
  <r>
    <n v="44066"/>
    <x v="3"/>
    <x v="1"/>
    <n v="2574"/>
    <n v="260"/>
    <n v="12"/>
    <n v="30888"/>
    <s v="Yes"/>
    <n v="3088.8"/>
    <n v="20077.2"/>
    <x v="12"/>
    <s v="High"/>
    <x v="4"/>
    <n v="0.19"/>
  </r>
  <r>
    <n v="13567"/>
    <x v="0"/>
    <x v="0"/>
    <n v="2992"/>
    <n v="10"/>
    <n v="125"/>
    <n v="374000"/>
    <s v="Yes"/>
    <n v="18700"/>
    <n v="-3740"/>
    <x v="13"/>
    <s v="Medium"/>
    <x v="1"/>
    <n v="0.24"/>
  </r>
  <r>
    <n v="95829"/>
    <x v="3"/>
    <x v="3"/>
    <n v="2297"/>
    <n v="250"/>
    <n v="20"/>
    <n v="45940"/>
    <s v="Yes"/>
    <n v="2297"/>
    <n v="20673"/>
    <x v="14"/>
    <s v="Medium"/>
    <x v="3"/>
    <n v="0.19"/>
  </r>
  <r>
    <n v="40018"/>
    <x v="2"/>
    <x v="4"/>
    <n v="2145"/>
    <n v="3"/>
    <n v="7"/>
    <n v="15015"/>
    <s v="Yes"/>
    <n v="300.3"/>
    <n v="3989.7000000000007"/>
    <x v="15"/>
    <s v="Low"/>
    <x v="3"/>
    <n v="0.2"/>
  </r>
  <r>
    <n v="53030"/>
    <x v="0"/>
    <x v="0"/>
    <n v="2007"/>
    <n v="10"/>
    <n v="350"/>
    <n v="702450"/>
    <s v="No"/>
    <n v="105367.5"/>
    <n v="75262.5"/>
    <x v="16"/>
    <s v="High"/>
    <x v="3"/>
    <n v="0.24"/>
  </r>
  <r>
    <n v="35316"/>
    <x v="4"/>
    <x v="5"/>
    <n v="1967"/>
    <n v="5"/>
    <n v="15"/>
    <n v="29505"/>
    <s v="No"/>
    <n v="1180.2"/>
    <n v="8654.7999999999993"/>
    <x v="17"/>
    <s v="Low"/>
    <x v="0"/>
    <n v="0.22"/>
  </r>
  <r>
    <n v="48433"/>
    <x v="2"/>
    <x v="1"/>
    <n v="2076"/>
    <n v="260"/>
    <n v="350"/>
    <n v="726600"/>
    <s v="No"/>
    <n v="43596"/>
    <n v="143244"/>
    <x v="18"/>
    <s v="Medium"/>
    <x v="3"/>
    <n v="0.2"/>
  </r>
  <r>
    <n v="64530"/>
    <x v="1"/>
    <x v="2"/>
    <n v="1333"/>
    <n v="120"/>
    <n v="7"/>
    <n v="9331"/>
    <s v="No"/>
    <n v="559.86"/>
    <n v="2106.1399999999994"/>
    <x v="19"/>
    <s v="Medium"/>
    <x v="3"/>
    <n v="0.23"/>
  </r>
  <r>
    <n v="96672"/>
    <x v="3"/>
    <x v="0"/>
    <n v="1013"/>
    <n v="10"/>
    <n v="12"/>
    <n v="12156"/>
    <s v="No"/>
    <n v="1580.28"/>
    <n v="7536.7199999999993"/>
    <x v="20"/>
    <s v="High"/>
    <x v="4"/>
    <n v="0.19"/>
  </r>
  <r>
    <n v="55445"/>
    <x v="1"/>
    <x v="1"/>
    <n v="2750"/>
    <n v="260"/>
    <n v="350"/>
    <n v="962500"/>
    <s v="No"/>
    <n v="0"/>
    <n v="247500"/>
    <x v="21"/>
    <s v="None"/>
    <x v="3"/>
    <n v="0.23"/>
  </r>
  <r>
    <n v="46145"/>
    <x v="3"/>
    <x v="0"/>
    <n v="1775"/>
    <n v="10"/>
    <n v="12"/>
    <n v="21300"/>
    <s v="Yes"/>
    <n v="1917"/>
    <n v="14058"/>
    <x v="22"/>
    <s v="Medium"/>
    <x v="4"/>
    <n v="0.19"/>
  </r>
  <r>
    <n v="78783"/>
    <x v="4"/>
    <x v="0"/>
    <n v="2363"/>
    <n v="10"/>
    <n v="15"/>
    <n v="35445"/>
    <s v="Yes"/>
    <n v="708.9"/>
    <n v="11106.099999999999"/>
    <x v="23"/>
    <s v="Low"/>
    <x v="0"/>
    <n v="0.22"/>
  </r>
  <r>
    <n v="87537"/>
    <x v="4"/>
    <x v="1"/>
    <n v="1778"/>
    <n v="260"/>
    <n v="350"/>
    <n v="622300"/>
    <s v="Yes"/>
    <n v="24892"/>
    <n v="135128"/>
    <x v="24"/>
    <s v="Low"/>
    <x v="3"/>
    <n v="0.22"/>
  </r>
  <r>
    <n v="40201"/>
    <x v="3"/>
    <x v="1"/>
    <n v="1907"/>
    <n v="260"/>
    <n v="350"/>
    <n v="667450"/>
    <s v="Yes"/>
    <n v="26698"/>
    <n v="144932"/>
    <x v="25"/>
    <s v="Low"/>
    <x v="3"/>
    <n v="0.19"/>
  </r>
  <r>
    <n v="61447"/>
    <x v="5"/>
    <x v="4"/>
    <n v="801"/>
    <n v="3"/>
    <n v="300"/>
    <n v="240300"/>
    <s v="No"/>
    <n v="33642"/>
    <n v="6408"/>
    <x v="26"/>
    <s v="High"/>
    <x v="2"/>
    <n v="0.18"/>
  </r>
  <r>
    <n v="17930"/>
    <x v="3"/>
    <x v="1"/>
    <n v="1159"/>
    <n v="260"/>
    <n v="7"/>
    <n v="8113"/>
    <s v="No"/>
    <n v="405.65"/>
    <n v="1912.3500000000004"/>
    <x v="27"/>
    <s v="Medium"/>
    <x v="3"/>
    <n v="0.19"/>
  </r>
  <r>
    <n v="45863"/>
    <x v="4"/>
    <x v="5"/>
    <n v="3802.5"/>
    <n v="5"/>
    <n v="300"/>
    <n v="1140750"/>
    <s v="No"/>
    <n v="102667.5"/>
    <n v="87457.5"/>
    <x v="28"/>
    <s v="Medium"/>
    <x v="2"/>
    <n v="0.22"/>
  </r>
  <r>
    <n v="28574"/>
    <x v="1"/>
    <x v="4"/>
    <n v="2521.5"/>
    <n v="3"/>
    <n v="20"/>
    <n v="50430"/>
    <s v="Yes"/>
    <n v="6051.6"/>
    <n v="19163.399999999998"/>
    <x v="29"/>
    <s v="High"/>
    <x v="3"/>
    <n v="0.23"/>
  </r>
  <r>
    <n v="67030"/>
    <x v="2"/>
    <x v="0"/>
    <n v="3945"/>
    <n v="10"/>
    <n v="7"/>
    <n v="27615"/>
    <s v="No"/>
    <n v="276.14999999999998"/>
    <n v="7613.8500000000022"/>
    <x v="30"/>
    <s v="Low"/>
    <x v="3"/>
    <n v="0.2"/>
  </r>
  <r>
    <n v="76757"/>
    <x v="2"/>
    <x v="2"/>
    <n v="1659"/>
    <n v="120"/>
    <n v="300"/>
    <n v="497700"/>
    <s v="No"/>
    <n v="34839"/>
    <n v="48111"/>
    <x v="31"/>
    <s v="Medium"/>
    <x v="2"/>
    <n v="0.2"/>
  </r>
  <r>
    <n v="25932"/>
    <x v="5"/>
    <x v="2"/>
    <n v="500"/>
    <n v="120"/>
    <n v="12"/>
    <n v="6000"/>
    <s v="No"/>
    <n v="900"/>
    <n v="3600"/>
    <x v="32"/>
    <s v="High"/>
    <x v="4"/>
    <n v="0.18"/>
  </r>
  <r>
    <n v="27807"/>
    <x v="0"/>
    <x v="0"/>
    <n v="1767"/>
    <n v="10"/>
    <n v="15"/>
    <n v="26505"/>
    <s v="Yes"/>
    <n v="3710.7"/>
    <n v="5124.2999999999993"/>
    <x v="33"/>
    <s v="High"/>
    <x v="0"/>
    <n v="0.24"/>
  </r>
  <r>
    <n v="96568"/>
    <x v="4"/>
    <x v="3"/>
    <n v="1874"/>
    <n v="250"/>
    <n v="300"/>
    <n v="562200"/>
    <s v="Yes"/>
    <n v="16866"/>
    <n v="76834"/>
    <x v="34"/>
    <s v="Low"/>
    <x v="2"/>
    <n v="0.22"/>
  </r>
  <r>
    <n v="31826"/>
    <x v="1"/>
    <x v="3"/>
    <n v="986"/>
    <n v="250"/>
    <n v="300"/>
    <n v="295800"/>
    <s v="Yes"/>
    <n v="2958"/>
    <n v="46342"/>
    <x v="35"/>
    <s v="Low"/>
    <x v="2"/>
    <n v="0.23"/>
  </r>
  <r>
    <n v="67944"/>
    <x v="5"/>
    <x v="1"/>
    <n v="1123"/>
    <n v="260"/>
    <n v="12"/>
    <n v="13476"/>
    <s v="Yes"/>
    <n v="673.8"/>
    <n v="9433.2000000000007"/>
    <x v="36"/>
    <s v="Medium"/>
    <x v="4"/>
    <n v="0.18"/>
  </r>
  <r>
    <n v="91512"/>
    <x v="5"/>
    <x v="4"/>
    <n v="1397"/>
    <n v="3"/>
    <n v="350"/>
    <n v="488950"/>
    <s v="No"/>
    <n v="4889.5"/>
    <n v="120840.5"/>
    <x v="37"/>
    <s v="Low"/>
    <x v="3"/>
    <n v="0.18"/>
  </r>
  <r>
    <n v="75204"/>
    <x v="1"/>
    <x v="5"/>
    <n v="1899"/>
    <n v="5"/>
    <n v="20"/>
    <n v="37980"/>
    <s v="No"/>
    <n v="0"/>
    <n v="18990"/>
    <x v="38"/>
    <s v="None"/>
    <x v="3"/>
    <n v="0.23"/>
  </r>
  <r>
    <n v="82882"/>
    <x v="4"/>
    <x v="3"/>
    <n v="1583"/>
    <n v="250"/>
    <n v="125"/>
    <n v="197875"/>
    <s v="No"/>
    <n v="25723.75"/>
    <n v="-17808.75"/>
    <x v="39"/>
    <s v="High"/>
    <x v="1"/>
    <n v="0.22"/>
  </r>
  <r>
    <n v="85111"/>
    <x v="2"/>
    <x v="0"/>
    <n v="1303"/>
    <n v="10"/>
    <n v="20"/>
    <n v="26060"/>
    <s v="No"/>
    <n v="1303"/>
    <n v="11727"/>
    <x v="40"/>
    <s v="Medium"/>
    <x v="3"/>
    <n v="0.2"/>
  </r>
  <r>
    <n v="90552"/>
    <x v="5"/>
    <x v="0"/>
    <n v="1514"/>
    <n v="10"/>
    <n v="15"/>
    <n v="22710"/>
    <s v="No"/>
    <n v="908.4"/>
    <n v="6661.5999999999985"/>
    <x v="41"/>
    <s v="Low"/>
    <x v="0"/>
    <n v="0.18"/>
  </r>
  <r>
    <n v="21835"/>
    <x v="3"/>
    <x v="2"/>
    <n v="1307"/>
    <n v="120"/>
    <n v="350"/>
    <n v="457450"/>
    <s v="Yes"/>
    <n v="41170.5"/>
    <n v="76459.5"/>
    <x v="42"/>
    <s v="Medium"/>
    <x v="3"/>
    <n v="0.19"/>
  </r>
  <r>
    <n v="78506"/>
    <x v="1"/>
    <x v="0"/>
    <n v="1142"/>
    <n v="10"/>
    <n v="12"/>
    <n v="13704"/>
    <s v="Yes"/>
    <n v="274.08"/>
    <n v="10003.92"/>
    <x v="43"/>
    <s v="Low"/>
    <x v="4"/>
    <n v="0.23"/>
  </r>
  <r>
    <n v="26731"/>
    <x v="4"/>
    <x v="2"/>
    <n v="2431"/>
    <n v="120"/>
    <n v="12"/>
    <n v="29172"/>
    <s v="Yes"/>
    <n v="1458.6"/>
    <n v="20420.400000000001"/>
    <x v="44"/>
    <s v="Medium"/>
    <x v="4"/>
    <n v="0.22"/>
  </r>
  <r>
    <n v="79056"/>
    <x v="4"/>
    <x v="4"/>
    <n v="1560"/>
    <n v="3"/>
    <n v="15"/>
    <n v="23400"/>
    <s v="No"/>
    <n v="2574"/>
    <n v="5226"/>
    <x v="45"/>
    <s v="High"/>
    <x v="0"/>
    <n v="0.22"/>
  </r>
  <r>
    <n v="38120"/>
    <x v="3"/>
    <x v="0"/>
    <n v="1175"/>
    <n v="10"/>
    <n v="15"/>
    <n v="17625"/>
    <s v="No"/>
    <n v="2643.75"/>
    <n v="3231.25"/>
    <x v="38"/>
    <s v="High"/>
    <x v="0"/>
    <n v="0.19"/>
  </r>
  <r>
    <n v="24747"/>
    <x v="5"/>
    <x v="1"/>
    <n v="1865"/>
    <n v="260"/>
    <n v="350"/>
    <n v="652750"/>
    <s v="Yes"/>
    <n v="26110"/>
    <n v="141740"/>
    <x v="46"/>
    <s v="Low"/>
    <x v="3"/>
    <n v="0.18"/>
  </r>
  <r>
    <n v="45716"/>
    <x v="1"/>
    <x v="1"/>
    <n v="1731"/>
    <n v="260"/>
    <n v="7"/>
    <n v="12117"/>
    <s v="No"/>
    <n v="1696.38"/>
    <n v="1765.619999999999"/>
    <x v="47"/>
    <s v="High"/>
    <x v="3"/>
    <n v="0.23"/>
  </r>
  <r>
    <n v="57775"/>
    <x v="4"/>
    <x v="3"/>
    <n v="1565"/>
    <n v="250"/>
    <n v="15"/>
    <n v="23475"/>
    <s v="Yes"/>
    <n v="3051.75"/>
    <n v="4773.25"/>
    <x v="48"/>
    <s v="High"/>
    <x v="0"/>
    <n v="0.22"/>
  </r>
  <r>
    <n v="27474"/>
    <x v="0"/>
    <x v="2"/>
    <n v="1421"/>
    <n v="120"/>
    <n v="20"/>
    <n v="28420"/>
    <s v="Yes"/>
    <n v="1989.4"/>
    <n v="12220.599999999999"/>
    <x v="49"/>
    <s v="Medium"/>
    <x v="3"/>
    <n v="0.24"/>
  </r>
  <r>
    <n v="45863"/>
    <x v="3"/>
    <x v="5"/>
    <n v="645"/>
    <n v="5"/>
    <n v="20"/>
    <n v="12900"/>
    <s v="No"/>
    <n v="1032"/>
    <n v="5418"/>
    <x v="50"/>
    <s v="Medium"/>
    <x v="3"/>
    <n v="0.19"/>
  </r>
  <r>
    <n v="96845"/>
    <x v="1"/>
    <x v="0"/>
    <n v="991"/>
    <n v="10"/>
    <n v="300"/>
    <n v="297300"/>
    <s v="Yes"/>
    <n v="14865"/>
    <n v="34685"/>
    <x v="51"/>
    <s v="Medium"/>
    <x v="2"/>
    <n v="0.23"/>
  </r>
  <r>
    <n v="22948"/>
    <x v="2"/>
    <x v="0"/>
    <n v="2988"/>
    <n v="10"/>
    <n v="125"/>
    <n v="373500"/>
    <s v="No"/>
    <n v="14940"/>
    <n v="0"/>
    <x v="52"/>
    <s v="Low"/>
    <x v="1"/>
    <n v="0.2"/>
  </r>
  <r>
    <n v="82668"/>
    <x v="1"/>
    <x v="5"/>
    <n v="3627"/>
    <n v="5"/>
    <n v="125"/>
    <n v="453375"/>
    <s v="Yes"/>
    <n v="22668.75"/>
    <n v="-4533.75"/>
    <x v="10"/>
    <s v="Medium"/>
    <x v="1"/>
    <n v="0.23"/>
  </r>
  <r>
    <n v="48238"/>
    <x v="3"/>
    <x v="4"/>
    <n v="214"/>
    <n v="3"/>
    <n v="300"/>
    <n v="64200"/>
    <s v="No"/>
    <n v="1284"/>
    <n v="9416"/>
    <x v="53"/>
    <s v="Low"/>
    <x v="2"/>
    <n v="0.19"/>
  </r>
  <r>
    <n v="89243"/>
    <x v="4"/>
    <x v="5"/>
    <n v="1830"/>
    <n v="5"/>
    <n v="7"/>
    <n v="12810"/>
    <s v="Yes"/>
    <n v="128.1"/>
    <n v="3531.8999999999996"/>
    <x v="54"/>
    <s v="Low"/>
    <x v="3"/>
    <n v="0.22"/>
  </r>
  <r>
    <n v="56028"/>
    <x v="2"/>
    <x v="3"/>
    <n v="1738.5"/>
    <n v="250"/>
    <n v="12"/>
    <n v="20862"/>
    <s v="Yes"/>
    <n v="1460.34"/>
    <n v="14186.16"/>
    <x v="55"/>
    <s v="Medium"/>
    <x v="4"/>
    <n v="0.2"/>
  </r>
  <r>
    <n v="48315"/>
    <x v="0"/>
    <x v="0"/>
    <n v="912"/>
    <n v="10"/>
    <n v="12"/>
    <n v="10944"/>
    <s v="Yes"/>
    <n v="0"/>
    <n v="8208"/>
    <x v="56"/>
    <s v="None"/>
    <x v="4"/>
    <n v="0.24"/>
  </r>
  <r>
    <n v="48477"/>
    <x v="2"/>
    <x v="4"/>
    <n v="4243.5"/>
    <n v="3"/>
    <n v="125"/>
    <n v="530437.5"/>
    <s v="No"/>
    <n v="15913.125"/>
    <n v="5304.375"/>
    <x v="57"/>
    <s v="Low"/>
    <x v="1"/>
    <n v="0.2"/>
  </r>
  <r>
    <n v="15750"/>
    <x v="1"/>
    <x v="1"/>
    <n v="270"/>
    <n v="260"/>
    <n v="350"/>
    <n v="94500"/>
    <s v="No"/>
    <n v="11340"/>
    <n v="12960"/>
    <x v="58"/>
    <s v="High"/>
    <x v="3"/>
    <n v="0.23"/>
  </r>
  <r>
    <n v="90100"/>
    <x v="0"/>
    <x v="4"/>
    <n v="1743"/>
    <n v="3"/>
    <n v="20"/>
    <n v="34860"/>
    <s v="Yes"/>
    <n v="4880.3999999999996"/>
    <n v="12549.599999999999"/>
    <x v="59"/>
    <s v="High"/>
    <x v="3"/>
    <n v="0.24"/>
  </r>
  <r>
    <n v="95876"/>
    <x v="4"/>
    <x v="0"/>
    <n v="2431"/>
    <n v="10"/>
    <n v="12"/>
    <n v="29172"/>
    <s v="No"/>
    <n v="1458.6"/>
    <n v="20420.400000000001"/>
    <x v="60"/>
    <s v="Medium"/>
    <x v="4"/>
    <n v="0.22"/>
  </r>
  <r>
    <n v="18671"/>
    <x v="2"/>
    <x v="5"/>
    <n v="1666"/>
    <n v="5"/>
    <n v="350"/>
    <n v="583100"/>
    <s v="Yes"/>
    <n v="52479"/>
    <n v="97461"/>
    <x v="61"/>
    <s v="Medium"/>
    <x v="3"/>
    <n v="0.2"/>
  </r>
  <r>
    <n v="87519"/>
    <x v="4"/>
    <x v="2"/>
    <n v="567"/>
    <n v="120"/>
    <n v="125"/>
    <n v="70875"/>
    <s v="Yes"/>
    <n v="6378.75"/>
    <n v="-3543.75"/>
    <x v="62"/>
    <s v="Medium"/>
    <x v="1"/>
    <n v="0.22"/>
  </r>
  <r>
    <n v="11491"/>
    <x v="4"/>
    <x v="0"/>
    <n v="1614"/>
    <n v="10"/>
    <n v="15"/>
    <n v="24210"/>
    <s v="Yes"/>
    <n v="3631.5"/>
    <n v="4438.5"/>
    <x v="63"/>
    <s v="High"/>
    <x v="0"/>
    <n v="0.22"/>
  </r>
  <r>
    <n v="78612"/>
    <x v="4"/>
    <x v="0"/>
    <n v="2729"/>
    <n v="10"/>
    <n v="125"/>
    <n v="341125"/>
    <s v="Yes"/>
    <n v="6822.5"/>
    <n v="6822.5"/>
    <x v="64"/>
    <s v="Low"/>
    <x v="1"/>
    <n v="0.22"/>
  </r>
  <r>
    <n v="79601"/>
    <x v="0"/>
    <x v="2"/>
    <n v="2832"/>
    <n v="120"/>
    <n v="20"/>
    <n v="56640"/>
    <s v="No"/>
    <n v="2832"/>
    <n v="25488"/>
    <x v="65"/>
    <s v="Medium"/>
    <x v="3"/>
    <n v="0.24"/>
  </r>
  <r>
    <n v="13202"/>
    <x v="5"/>
    <x v="4"/>
    <n v="2156"/>
    <n v="3"/>
    <n v="125"/>
    <n v="269500"/>
    <s v="No"/>
    <n v="32340"/>
    <n v="-21560"/>
    <x v="66"/>
    <s v="High"/>
    <x v="1"/>
    <n v="0.18"/>
  </r>
  <r>
    <n v="29383"/>
    <x v="3"/>
    <x v="2"/>
    <n v="681"/>
    <n v="120"/>
    <n v="15"/>
    <n v="10215"/>
    <s v="No"/>
    <n v="1021.5"/>
    <n v="2383.5"/>
    <x v="67"/>
    <s v="High"/>
    <x v="0"/>
    <n v="0.19"/>
  </r>
  <r>
    <n v="44896"/>
    <x v="3"/>
    <x v="1"/>
    <n v="711"/>
    <n v="260"/>
    <n v="15"/>
    <n v="10665"/>
    <s v="Yes"/>
    <n v="853.2"/>
    <n v="2701.7999999999993"/>
    <x v="10"/>
    <s v="Medium"/>
    <x v="0"/>
    <n v="0.19"/>
  </r>
  <r>
    <n v="91260"/>
    <x v="4"/>
    <x v="3"/>
    <n v="1817"/>
    <n v="250"/>
    <n v="20"/>
    <n v="36340"/>
    <s v="Yes"/>
    <n v="0"/>
    <n v="18170"/>
    <x v="68"/>
    <s v="None"/>
    <x v="3"/>
    <n v="0.22"/>
  </r>
  <r>
    <n v="33125"/>
    <x v="3"/>
    <x v="0"/>
    <n v="2349"/>
    <n v="10"/>
    <n v="7"/>
    <n v="16443"/>
    <s v="Yes"/>
    <n v="822.15"/>
    <n v="3875.8500000000004"/>
    <x v="47"/>
    <s v="Medium"/>
    <x v="3"/>
    <n v="0.19"/>
  </r>
  <r>
    <n v="74220"/>
    <x v="4"/>
    <x v="4"/>
    <n v="742.5"/>
    <n v="3"/>
    <n v="125"/>
    <n v="92812.5"/>
    <s v="Yes"/>
    <n v="1856.25"/>
    <n v="1856.25"/>
    <x v="69"/>
    <s v="Low"/>
    <x v="1"/>
    <n v="0.22"/>
  </r>
  <r>
    <n v="18122"/>
    <x v="0"/>
    <x v="4"/>
    <n v="2996"/>
    <n v="3"/>
    <n v="7"/>
    <n v="20972"/>
    <s v="Yes"/>
    <n v="2936.08"/>
    <n v="3055.9199999999983"/>
    <x v="70"/>
    <s v="High"/>
    <x v="3"/>
    <n v="0.24"/>
  </r>
  <r>
    <n v="34186"/>
    <x v="1"/>
    <x v="2"/>
    <n v="2294"/>
    <n v="120"/>
    <n v="300"/>
    <n v="688200"/>
    <s v="Yes"/>
    <n v="68820"/>
    <n v="45880"/>
    <x v="71"/>
    <s v="High"/>
    <x v="2"/>
    <n v="0.23"/>
  </r>
  <r>
    <n v="93247"/>
    <x v="0"/>
    <x v="0"/>
    <n v="2905"/>
    <n v="10"/>
    <n v="300"/>
    <n v="871500"/>
    <s v="Yes"/>
    <n v="8715"/>
    <n v="136535"/>
    <x v="64"/>
    <s v="Low"/>
    <x v="2"/>
    <n v="0.24"/>
  </r>
  <r>
    <n v="49882"/>
    <x v="3"/>
    <x v="4"/>
    <n v="792"/>
    <n v="3"/>
    <n v="350"/>
    <n v="277200"/>
    <s v="Yes"/>
    <n v="30492"/>
    <n v="40788"/>
    <x v="72"/>
    <s v="High"/>
    <x v="3"/>
    <n v="0.19"/>
  </r>
  <r>
    <n v="35823"/>
    <x v="3"/>
    <x v="0"/>
    <n v="809"/>
    <n v="10"/>
    <n v="125"/>
    <n v="101125"/>
    <s v="Yes"/>
    <n v="2022.5"/>
    <n v="2022.5"/>
    <x v="26"/>
    <s v="Low"/>
    <x v="1"/>
    <n v="0.19"/>
  </r>
  <r>
    <n v="64056"/>
    <x v="2"/>
    <x v="3"/>
    <n v="3874.5"/>
    <n v="250"/>
    <n v="15"/>
    <n v="58117.5"/>
    <s v="Yes"/>
    <n v="6974.0999999999995"/>
    <n v="12398.399999999998"/>
    <x v="73"/>
    <s v="High"/>
    <x v="0"/>
    <n v="0.2"/>
  </r>
  <r>
    <n v="39945"/>
    <x v="0"/>
    <x v="2"/>
    <n v="588"/>
    <n v="120"/>
    <n v="20"/>
    <n v="11760"/>
    <s v="Yes"/>
    <n v="823.2"/>
    <n v="5056.7999999999993"/>
    <x v="74"/>
    <s v="Medium"/>
    <x v="3"/>
    <n v="0.24"/>
  </r>
  <r>
    <n v="22140"/>
    <x v="1"/>
    <x v="3"/>
    <n v="1579"/>
    <n v="250"/>
    <n v="7"/>
    <n v="11053"/>
    <s v="No"/>
    <n v="1215.83"/>
    <n v="1942.17"/>
    <x v="75"/>
    <s v="High"/>
    <x v="3"/>
    <n v="0.23"/>
  </r>
  <r>
    <n v="92668"/>
    <x v="5"/>
    <x v="2"/>
    <n v="1493"/>
    <n v="120"/>
    <n v="7"/>
    <n v="10451"/>
    <s v="Yes"/>
    <n v="0"/>
    <n v="2986"/>
    <x v="76"/>
    <s v="None"/>
    <x v="3"/>
    <n v="0.18"/>
  </r>
  <r>
    <n v="40479"/>
    <x v="0"/>
    <x v="5"/>
    <n v="615"/>
    <n v="5"/>
    <n v="15"/>
    <n v="9225"/>
    <s v="Yes"/>
    <n v="0"/>
    <n v="3075"/>
    <x v="77"/>
    <s v="None"/>
    <x v="0"/>
    <n v="0.24"/>
  </r>
  <r>
    <n v="88497"/>
    <x v="4"/>
    <x v="1"/>
    <n v="1393"/>
    <n v="260"/>
    <n v="12"/>
    <n v="16716"/>
    <s v="No"/>
    <n v="2340.2399999999998"/>
    <n v="10196.76"/>
    <x v="19"/>
    <s v="High"/>
    <x v="4"/>
    <n v="0.22"/>
  </r>
  <r>
    <n v="73311"/>
    <x v="2"/>
    <x v="4"/>
    <n v="2181"/>
    <n v="3"/>
    <n v="300"/>
    <n v="654300"/>
    <s v="Yes"/>
    <n v="45801"/>
    <n v="63249"/>
    <x v="78"/>
    <s v="Medium"/>
    <x v="2"/>
    <n v="0.2"/>
  </r>
  <r>
    <n v="90806"/>
    <x v="1"/>
    <x v="2"/>
    <n v="1566"/>
    <n v="120"/>
    <n v="20"/>
    <n v="31320"/>
    <s v="No"/>
    <n v="626.4"/>
    <n v="15033.599999999999"/>
    <x v="79"/>
    <s v="Low"/>
    <x v="3"/>
    <n v="0.23"/>
  </r>
  <r>
    <n v="66224"/>
    <x v="1"/>
    <x v="4"/>
    <n v="991"/>
    <n v="3"/>
    <n v="300"/>
    <n v="297300"/>
    <s v="No"/>
    <n v="14865"/>
    <n v="34685"/>
    <x v="80"/>
    <s v="Medium"/>
    <x v="2"/>
    <n v="0.23"/>
  </r>
  <r>
    <n v="26521"/>
    <x v="5"/>
    <x v="1"/>
    <n v="947"/>
    <n v="260"/>
    <n v="125"/>
    <n v="118375"/>
    <s v="No"/>
    <n v="13021.25"/>
    <n v="-8286.25"/>
    <x v="81"/>
    <s v="High"/>
    <x v="1"/>
    <n v="0.18"/>
  </r>
  <r>
    <n v="56832"/>
    <x v="2"/>
    <x v="4"/>
    <n v="490"/>
    <n v="3"/>
    <n v="15"/>
    <n v="7350"/>
    <s v="No"/>
    <n v="588"/>
    <n v="1862"/>
    <x v="82"/>
    <s v="Medium"/>
    <x v="0"/>
    <n v="0.2"/>
  </r>
  <r>
    <n v="15418"/>
    <x v="4"/>
    <x v="1"/>
    <n v="2734"/>
    <n v="260"/>
    <n v="7"/>
    <n v="19138"/>
    <s v="No"/>
    <n v="2296.56"/>
    <n v="3171.4399999999987"/>
    <x v="83"/>
    <s v="High"/>
    <x v="3"/>
    <n v="0.22"/>
  </r>
  <r>
    <n v="21257"/>
    <x v="0"/>
    <x v="4"/>
    <n v="2030"/>
    <n v="3"/>
    <n v="15"/>
    <n v="30450"/>
    <s v="No"/>
    <n v="1827"/>
    <n v="8323"/>
    <x v="84"/>
    <s v="Medium"/>
    <x v="0"/>
    <n v="0.24"/>
  </r>
  <r>
    <n v="14619"/>
    <x v="5"/>
    <x v="3"/>
    <n v="1916"/>
    <n v="250"/>
    <n v="12"/>
    <n v="22992"/>
    <s v="No"/>
    <n v="689.76"/>
    <n v="16554.240000000002"/>
    <x v="85"/>
    <s v="Low"/>
    <x v="4"/>
    <n v="0.18"/>
  </r>
  <r>
    <n v="94315"/>
    <x v="0"/>
    <x v="3"/>
    <n v="349"/>
    <n v="250"/>
    <n v="350"/>
    <n v="122150"/>
    <s v="Yes"/>
    <n v="4886"/>
    <n v="26524"/>
    <x v="56"/>
    <s v="Low"/>
    <x v="3"/>
    <n v="0.24"/>
  </r>
  <r>
    <n v="50547"/>
    <x v="4"/>
    <x v="3"/>
    <n v="943.5"/>
    <n v="250"/>
    <n v="350"/>
    <n v="330225"/>
    <s v="Yes"/>
    <n v="3302.25"/>
    <n v="81612.75"/>
    <x v="86"/>
    <s v="Low"/>
    <x v="3"/>
    <n v="0.22"/>
  </r>
  <r>
    <n v="56714"/>
    <x v="3"/>
    <x v="3"/>
    <n v="2338"/>
    <n v="250"/>
    <n v="7"/>
    <n v="16366"/>
    <s v="No"/>
    <n v="1309.28"/>
    <n v="3366.7199999999993"/>
    <x v="87"/>
    <s v="Medium"/>
    <x v="3"/>
    <n v="0.19"/>
  </r>
  <r>
    <n v="37971"/>
    <x v="5"/>
    <x v="1"/>
    <n v="2460"/>
    <n v="260"/>
    <n v="300"/>
    <n v="738000"/>
    <s v="Yes"/>
    <n v="59040"/>
    <n v="63960"/>
    <x v="48"/>
    <s v="Medium"/>
    <x v="2"/>
    <n v="0.18"/>
  </r>
  <r>
    <n v="57635"/>
    <x v="5"/>
    <x v="0"/>
    <n v="1038"/>
    <n v="10"/>
    <n v="20"/>
    <n v="20760"/>
    <s v="No"/>
    <n v="1868.4"/>
    <n v="8511.5999999999985"/>
    <x v="88"/>
    <s v="Medium"/>
    <x v="3"/>
    <n v="0.18"/>
  </r>
  <r>
    <n v="75754"/>
    <x v="5"/>
    <x v="5"/>
    <n v="2157"/>
    <n v="5"/>
    <n v="15"/>
    <n v="32355"/>
    <s v="Yes"/>
    <n v="3559.05"/>
    <n v="7225.9500000000007"/>
    <x v="52"/>
    <s v="High"/>
    <x v="0"/>
    <n v="0.18"/>
  </r>
  <r>
    <n v="46711"/>
    <x v="2"/>
    <x v="0"/>
    <n v="886"/>
    <n v="10"/>
    <n v="350"/>
    <n v="310100"/>
    <s v="Yes"/>
    <n v="37212"/>
    <n v="42528"/>
    <x v="89"/>
    <s v="High"/>
    <x v="3"/>
    <n v="0.2"/>
  </r>
  <r>
    <n v="70035"/>
    <x v="2"/>
    <x v="3"/>
    <n v="2178"/>
    <n v="250"/>
    <n v="15"/>
    <n v="32670"/>
    <s v="No"/>
    <n v="0"/>
    <n v="10890"/>
    <x v="45"/>
    <s v="None"/>
    <x v="0"/>
    <n v="0.2"/>
  </r>
  <r>
    <n v="31955"/>
    <x v="5"/>
    <x v="1"/>
    <n v="1074"/>
    <n v="260"/>
    <n v="125"/>
    <n v="134250"/>
    <s v="No"/>
    <n v="5370"/>
    <n v="0"/>
    <x v="90"/>
    <s v="Low"/>
    <x v="1"/>
    <n v="0.18"/>
  </r>
  <r>
    <n v="29645"/>
    <x v="2"/>
    <x v="5"/>
    <n v="2501"/>
    <n v="5"/>
    <n v="15"/>
    <n v="37515"/>
    <s v="No"/>
    <n v="3001.2"/>
    <n v="9503.8000000000029"/>
    <x v="91"/>
    <s v="Medium"/>
    <x v="0"/>
    <n v="0.2"/>
  </r>
  <r>
    <n v="81538"/>
    <x v="1"/>
    <x v="0"/>
    <n v="2620"/>
    <n v="10"/>
    <n v="15"/>
    <n v="39300"/>
    <s v="No"/>
    <n v="1965"/>
    <n v="11135"/>
    <x v="92"/>
    <s v="Medium"/>
    <x v="0"/>
    <n v="0.23"/>
  </r>
  <r>
    <n v="33237"/>
    <x v="1"/>
    <x v="2"/>
    <n v="635"/>
    <n v="120"/>
    <n v="300"/>
    <n v="190500"/>
    <s v="No"/>
    <n v="15240"/>
    <n v="16510"/>
    <x v="93"/>
    <s v="Medium"/>
    <x v="2"/>
    <n v="0.23"/>
  </r>
  <r>
    <n v="59074"/>
    <x v="0"/>
    <x v="1"/>
    <n v="1953"/>
    <n v="260"/>
    <n v="12"/>
    <n v="23436"/>
    <s v="No"/>
    <n v="0"/>
    <n v="17577"/>
    <x v="94"/>
    <s v="None"/>
    <x v="4"/>
    <n v="0.24"/>
  </r>
  <r>
    <n v="39245"/>
    <x v="2"/>
    <x v="4"/>
    <n v="2487"/>
    <n v="3"/>
    <n v="7"/>
    <n v="17409"/>
    <s v="No"/>
    <n v="870.45"/>
    <n v="4103.5499999999993"/>
    <x v="95"/>
    <s v="Medium"/>
    <x v="3"/>
    <n v="0.2"/>
  </r>
  <r>
    <n v="64829"/>
    <x v="2"/>
    <x v="0"/>
    <n v="2441"/>
    <n v="10"/>
    <n v="125"/>
    <n v="305125"/>
    <s v="No"/>
    <n v="33563.75"/>
    <n v="-21358.75"/>
    <x v="96"/>
    <s v="High"/>
    <x v="1"/>
    <n v="0.2"/>
  </r>
  <r>
    <n v="81742"/>
    <x v="1"/>
    <x v="0"/>
    <n v="367"/>
    <n v="10"/>
    <n v="12"/>
    <n v="4404"/>
    <s v="No"/>
    <n v="0"/>
    <n v="3303"/>
    <x v="97"/>
    <s v="None"/>
    <x v="4"/>
    <n v="0.23"/>
  </r>
  <r>
    <n v="45751"/>
    <x v="2"/>
    <x v="2"/>
    <n v="245"/>
    <n v="120"/>
    <n v="15"/>
    <n v="3675"/>
    <s v="Yes"/>
    <n v="330.75"/>
    <n v="894.25"/>
    <x v="98"/>
    <s v="Medium"/>
    <x v="0"/>
    <n v="0.2"/>
  </r>
  <r>
    <n v="10786"/>
    <x v="2"/>
    <x v="0"/>
    <n v="1901"/>
    <n v="10"/>
    <n v="12"/>
    <n v="22812"/>
    <s v="Yes"/>
    <n v="684.36"/>
    <n v="16424.64"/>
    <x v="99"/>
    <s v="Low"/>
    <x v="4"/>
    <n v="0.2"/>
  </r>
  <r>
    <n v="67288"/>
    <x v="5"/>
    <x v="1"/>
    <n v="410"/>
    <n v="260"/>
    <n v="12"/>
    <n v="4920"/>
    <s v="Yes"/>
    <n v="639.6"/>
    <n v="3050.3999999999996"/>
    <x v="100"/>
    <s v="High"/>
    <x v="4"/>
    <n v="0.18"/>
  </r>
  <r>
    <n v="35553"/>
    <x v="5"/>
    <x v="5"/>
    <n v="2420"/>
    <n v="5"/>
    <n v="7"/>
    <n v="16940"/>
    <s v="Yes"/>
    <n v="2032.8"/>
    <n v="2807.2000000000007"/>
    <x v="101"/>
    <s v="High"/>
    <x v="3"/>
    <n v="0.18"/>
  </r>
  <r>
    <n v="34641"/>
    <x v="3"/>
    <x v="5"/>
    <n v="1859"/>
    <n v="5"/>
    <n v="300"/>
    <n v="557700"/>
    <s v="Yes"/>
    <n v="22308"/>
    <n v="70642"/>
    <x v="102"/>
    <s v="Low"/>
    <x v="2"/>
    <n v="0.19"/>
  </r>
  <r>
    <n v="96606"/>
    <x v="4"/>
    <x v="0"/>
    <n v="1249"/>
    <n v="10"/>
    <n v="20"/>
    <n v="24980"/>
    <s v="No"/>
    <n v="3247.4"/>
    <n v="9242.5999999999985"/>
    <x v="103"/>
    <s v="High"/>
    <x v="3"/>
    <n v="0.22"/>
  </r>
  <r>
    <n v="61176"/>
    <x v="0"/>
    <x v="0"/>
    <n v="1056"/>
    <n v="10"/>
    <n v="20"/>
    <n v="21120"/>
    <s v="Yes"/>
    <n v="844.8"/>
    <n v="9715.2000000000007"/>
    <x v="104"/>
    <s v="Low"/>
    <x v="3"/>
    <n v="0.24"/>
  </r>
  <r>
    <n v="15510"/>
    <x v="1"/>
    <x v="4"/>
    <n v="1198"/>
    <n v="3"/>
    <n v="12"/>
    <n v="14376"/>
    <s v="Yes"/>
    <n v="1581.36"/>
    <n v="9200.64"/>
    <x v="105"/>
    <s v="High"/>
    <x v="4"/>
    <n v="0.23"/>
  </r>
  <r>
    <n v="98981"/>
    <x v="2"/>
    <x v="3"/>
    <n v="2234"/>
    <n v="250"/>
    <n v="12"/>
    <n v="26808"/>
    <s v="No"/>
    <n v="2412.7199999999998"/>
    <n v="17693.28"/>
    <x v="106"/>
    <s v="Medium"/>
    <x v="4"/>
    <n v="0.2"/>
  </r>
  <r>
    <n v="77990"/>
    <x v="3"/>
    <x v="2"/>
    <n v="2145"/>
    <n v="120"/>
    <n v="125"/>
    <n v="268125"/>
    <s v="No"/>
    <n v="5362.5"/>
    <n v="5362.5"/>
    <x v="107"/>
    <s v="Low"/>
    <x v="1"/>
    <n v="0.19"/>
  </r>
  <r>
    <n v="22200"/>
    <x v="2"/>
    <x v="2"/>
    <n v="853"/>
    <n v="120"/>
    <n v="300"/>
    <n v="255900"/>
    <s v="Yes"/>
    <n v="25590"/>
    <n v="17060"/>
    <x v="5"/>
    <s v="High"/>
    <x v="2"/>
    <n v="0.2"/>
  </r>
  <r>
    <n v="21242"/>
    <x v="5"/>
    <x v="0"/>
    <n v="2031"/>
    <n v="10"/>
    <n v="15"/>
    <n v="30465"/>
    <s v="No"/>
    <n v="1218.5999999999999"/>
    <n v="8936.4000000000015"/>
    <x v="108"/>
    <s v="Low"/>
    <x v="0"/>
    <n v="0.18"/>
  </r>
  <r>
    <n v="67940"/>
    <x v="3"/>
    <x v="5"/>
    <n v="1797"/>
    <n v="5"/>
    <n v="350"/>
    <n v="628950"/>
    <s v="No"/>
    <n v="18868.5"/>
    <n v="142861.5"/>
    <x v="109"/>
    <s v="Low"/>
    <x v="3"/>
    <n v="0.19"/>
  </r>
  <r>
    <n v="76710"/>
    <x v="4"/>
    <x v="2"/>
    <n v="2632"/>
    <n v="120"/>
    <n v="350"/>
    <n v="921200"/>
    <s v="Yes"/>
    <n v="119756"/>
    <n v="117124"/>
    <x v="110"/>
    <s v="High"/>
    <x v="3"/>
    <n v="0.22"/>
  </r>
  <r>
    <n v="83010"/>
    <x v="2"/>
    <x v="5"/>
    <n v="2181"/>
    <n v="5"/>
    <n v="300"/>
    <n v="654300"/>
    <s v="No"/>
    <n v="45801"/>
    <n v="63249"/>
    <x v="111"/>
    <s v="Medium"/>
    <x v="2"/>
    <n v="0.2"/>
  </r>
  <r>
    <n v="57751"/>
    <x v="5"/>
    <x v="1"/>
    <n v="2157"/>
    <n v="260"/>
    <n v="15"/>
    <n v="32355"/>
    <s v="No"/>
    <n v="3559.05"/>
    <n v="7225.9500000000007"/>
    <x v="112"/>
    <s v="High"/>
    <x v="0"/>
    <n v="0.18"/>
  </r>
  <r>
    <n v="43178"/>
    <x v="2"/>
    <x v="5"/>
    <n v="1186"/>
    <n v="5"/>
    <n v="300"/>
    <n v="355800"/>
    <s v="Yes"/>
    <n v="42696"/>
    <n v="16604"/>
    <x v="85"/>
    <s v="High"/>
    <x v="2"/>
    <n v="0.2"/>
  </r>
  <r>
    <n v="66223"/>
    <x v="3"/>
    <x v="2"/>
    <n v="1013"/>
    <n v="120"/>
    <n v="12"/>
    <n v="12156"/>
    <s v="Yes"/>
    <n v="1580.28"/>
    <n v="7536.7199999999993"/>
    <x v="113"/>
    <s v="High"/>
    <x v="4"/>
    <n v="0.19"/>
  </r>
  <r>
    <n v="11942"/>
    <x v="5"/>
    <x v="4"/>
    <n v="494"/>
    <n v="3"/>
    <n v="300"/>
    <n v="148200"/>
    <s v="No"/>
    <n v="1482"/>
    <n v="23218"/>
    <x v="114"/>
    <s v="Low"/>
    <x v="2"/>
    <n v="0.18"/>
  </r>
  <r>
    <n v="21885"/>
    <x v="2"/>
    <x v="3"/>
    <n v="1734"/>
    <n v="250"/>
    <n v="12"/>
    <n v="20808"/>
    <s v="Yes"/>
    <n v="2288.88"/>
    <n v="13317.119999999999"/>
    <x v="20"/>
    <s v="High"/>
    <x v="4"/>
    <n v="0.2"/>
  </r>
  <r>
    <n v="93505"/>
    <x v="2"/>
    <x v="3"/>
    <n v="2167"/>
    <n v="250"/>
    <n v="15"/>
    <n v="32505"/>
    <s v="Yes"/>
    <n v="3250.5"/>
    <n v="7584.5"/>
    <x v="75"/>
    <s v="High"/>
    <x v="0"/>
    <n v="0.2"/>
  </r>
  <r>
    <n v="81264"/>
    <x v="3"/>
    <x v="4"/>
    <n v="887"/>
    <n v="3"/>
    <n v="125"/>
    <n v="110875"/>
    <s v="No"/>
    <n v="6652.5"/>
    <n v="-2217.5"/>
    <x v="115"/>
    <s v="Medium"/>
    <x v="1"/>
    <n v="0.19"/>
  </r>
  <r>
    <n v="88127"/>
    <x v="0"/>
    <x v="3"/>
    <n v="2807"/>
    <n v="250"/>
    <n v="350"/>
    <n v="982450"/>
    <s v="No"/>
    <n v="98245"/>
    <n v="154385"/>
    <x v="13"/>
    <s v="High"/>
    <x v="3"/>
    <n v="0.24"/>
  </r>
  <r>
    <n v="71189"/>
    <x v="0"/>
    <x v="0"/>
    <n v="1366"/>
    <n v="10"/>
    <n v="300"/>
    <n v="409800"/>
    <s v="Yes"/>
    <n v="45078"/>
    <n v="23222"/>
    <x v="116"/>
    <s v="High"/>
    <x v="2"/>
    <n v="0.24"/>
  </r>
  <r>
    <n v="86432"/>
    <x v="0"/>
    <x v="5"/>
    <n v="1562"/>
    <n v="5"/>
    <n v="300"/>
    <n v="468600"/>
    <s v="Yes"/>
    <n v="37488"/>
    <n v="40612"/>
    <x v="117"/>
    <s v="Medium"/>
    <x v="2"/>
    <n v="0.24"/>
  </r>
  <r>
    <n v="79925"/>
    <x v="4"/>
    <x v="4"/>
    <n v="2844"/>
    <n v="3"/>
    <n v="15"/>
    <n v="42660"/>
    <s v="Yes"/>
    <n v="2559.6"/>
    <n v="11660.400000000001"/>
    <x v="118"/>
    <s v="Medium"/>
    <x v="0"/>
    <n v="0.22"/>
  </r>
  <r>
    <n v="57071"/>
    <x v="4"/>
    <x v="5"/>
    <n v="708"/>
    <n v="5"/>
    <n v="20"/>
    <n v="14160"/>
    <s v="Yes"/>
    <n v="1132.8"/>
    <n v="5947.2000000000007"/>
    <x v="119"/>
    <s v="Medium"/>
    <x v="3"/>
    <n v="0.22"/>
  </r>
  <r>
    <n v="38315"/>
    <x v="5"/>
    <x v="1"/>
    <n v="635"/>
    <n v="260"/>
    <n v="300"/>
    <n v="190500"/>
    <s v="No"/>
    <n v="15240"/>
    <n v="16510"/>
    <x v="120"/>
    <s v="Medium"/>
    <x v="2"/>
    <n v="0.18"/>
  </r>
  <r>
    <n v="94292"/>
    <x v="0"/>
    <x v="2"/>
    <n v="547"/>
    <n v="120"/>
    <n v="7"/>
    <n v="3829"/>
    <s v="Yes"/>
    <n v="268.02999999999997"/>
    <n v="825.97000000000025"/>
    <x v="121"/>
    <s v="Medium"/>
    <x v="3"/>
    <n v="0.24"/>
  </r>
  <r>
    <n v="14101"/>
    <x v="5"/>
    <x v="2"/>
    <n v="861"/>
    <n v="120"/>
    <n v="125"/>
    <n v="107625"/>
    <s v="Yes"/>
    <n v="5381.25"/>
    <n v="-1076.25"/>
    <x v="1"/>
    <s v="Medium"/>
    <x v="1"/>
    <n v="0.18"/>
  </r>
  <r>
    <n v="78244"/>
    <x v="1"/>
    <x v="0"/>
    <n v="2296"/>
    <n v="10"/>
    <n v="15"/>
    <n v="34440"/>
    <s v="No"/>
    <n v="344.4"/>
    <n v="11135.599999999999"/>
    <x v="122"/>
    <s v="Low"/>
    <x v="0"/>
    <n v="0.23"/>
  </r>
  <r>
    <n v="48811"/>
    <x v="0"/>
    <x v="0"/>
    <n v="2914"/>
    <n v="10"/>
    <n v="12"/>
    <n v="34968"/>
    <s v="No"/>
    <n v="4895.5200000000004"/>
    <n v="21330.48"/>
    <x v="123"/>
    <s v="High"/>
    <x v="4"/>
    <n v="0.24"/>
  </r>
  <r>
    <n v="55415"/>
    <x v="3"/>
    <x v="1"/>
    <n v="1520"/>
    <n v="260"/>
    <n v="20"/>
    <n v="30400"/>
    <s v="Yes"/>
    <n v="2432"/>
    <n v="12768"/>
    <x v="124"/>
    <s v="Medium"/>
    <x v="3"/>
    <n v="0.19"/>
  </r>
  <r>
    <n v="99223"/>
    <x v="1"/>
    <x v="0"/>
    <n v="2156"/>
    <n v="10"/>
    <n v="125"/>
    <n v="269500"/>
    <s v="Yes"/>
    <n v="32340"/>
    <n v="-21560"/>
    <x v="125"/>
    <s v="High"/>
    <x v="1"/>
    <n v="0.23"/>
  </r>
  <r>
    <n v="36787"/>
    <x v="2"/>
    <x v="4"/>
    <n v="2671"/>
    <n v="3"/>
    <n v="12"/>
    <n v="32052"/>
    <s v="Yes"/>
    <n v="320.52"/>
    <n v="23718.48"/>
    <x v="84"/>
    <s v="Low"/>
    <x v="4"/>
    <n v="0.2"/>
  </r>
  <r>
    <n v="96750"/>
    <x v="1"/>
    <x v="1"/>
    <n v="1269"/>
    <n v="260"/>
    <n v="350"/>
    <n v="444150"/>
    <s v="Yes"/>
    <n v="39973.5"/>
    <n v="74236.5"/>
    <x v="123"/>
    <s v="Medium"/>
    <x v="3"/>
    <n v="0.23"/>
  </r>
  <r>
    <n v="72425"/>
    <x v="4"/>
    <x v="2"/>
    <n v="1916"/>
    <n v="120"/>
    <n v="125"/>
    <n v="239500"/>
    <s v="Yes"/>
    <n v="23950"/>
    <n v="-14370"/>
    <x v="4"/>
    <s v="High"/>
    <x v="1"/>
    <n v="0.22"/>
  </r>
  <r>
    <n v="32556"/>
    <x v="0"/>
    <x v="3"/>
    <n v="986"/>
    <n v="250"/>
    <n v="350"/>
    <n v="345100"/>
    <s v="No"/>
    <n v="41412"/>
    <n v="47328"/>
    <x v="126"/>
    <s v="High"/>
    <x v="3"/>
    <n v="0.24"/>
  </r>
  <r>
    <n v="66542"/>
    <x v="0"/>
    <x v="2"/>
    <n v="914"/>
    <n v="120"/>
    <n v="12"/>
    <n v="10968"/>
    <s v="Yes"/>
    <n v="1645.2"/>
    <n v="6580.7999999999993"/>
    <x v="127"/>
    <s v="High"/>
    <x v="4"/>
    <n v="0.24"/>
  </r>
  <r>
    <n v="44473"/>
    <x v="4"/>
    <x v="0"/>
    <n v="2299"/>
    <n v="10"/>
    <n v="12"/>
    <n v="27588"/>
    <s v="No"/>
    <n v="1655.28"/>
    <n v="19035.72"/>
    <x v="128"/>
    <s v="Medium"/>
    <x v="4"/>
    <n v="0.22"/>
  </r>
  <r>
    <n v="27427"/>
    <x v="2"/>
    <x v="1"/>
    <n v="1899"/>
    <n v="260"/>
    <n v="20"/>
    <n v="37980"/>
    <s v="No"/>
    <n v="0"/>
    <n v="18990"/>
    <x v="96"/>
    <s v="None"/>
    <x v="3"/>
    <n v="0.2"/>
  </r>
  <r>
    <n v="94971"/>
    <x v="2"/>
    <x v="1"/>
    <n v="3421.5"/>
    <n v="260"/>
    <n v="7"/>
    <n v="23950.5"/>
    <s v="Yes"/>
    <n v="2874.06"/>
    <n v="3968.9399999999987"/>
    <x v="30"/>
    <s v="High"/>
    <x v="3"/>
    <n v="0.2"/>
  </r>
  <r>
    <n v="66377"/>
    <x v="3"/>
    <x v="4"/>
    <n v="1618.5"/>
    <n v="3"/>
    <n v="20"/>
    <n v="32370"/>
    <s v="No"/>
    <n v="0"/>
    <n v="16185"/>
    <x v="129"/>
    <s v="None"/>
    <x v="3"/>
    <n v="0.19"/>
  </r>
  <r>
    <n v="88864"/>
    <x v="3"/>
    <x v="4"/>
    <n v="1116"/>
    <n v="3"/>
    <n v="12"/>
    <n v="13392"/>
    <s v="No"/>
    <n v="669.6"/>
    <n v="9374.4"/>
    <x v="130"/>
    <s v="Medium"/>
    <x v="4"/>
    <n v="0.19"/>
  </r>
  <r>
    <n v="55665"/>
    <x v="1"/>
    <x v="0"/>
    <n v="914"/>
    <n v="10"/>
    <n v="12"/>
    <n v="10968"/>
    <s v="No"/>
    <n v="1645.2"/>
    <n v="6580.7999999999993"/>
    <x v="131"/>
    <s v="High"/>
    <x v="4"/>
    <n v="0.23"/>
  </r>
  <r>
    <n v="93465"/>
    <x v="3"/>
    <x v="0"/>
    <n v="357"/>
    <n v="10"/>
    <n v="350"/>
    <n v="124950"/>
    <s v="Yes"/>
    <n v="16243.5"/>
    <n v="15886.5"/>
    <x v="132"/>
    <s v="High"/>
    <x v="3"/>
    <n v="0.19"/>
  </r>
  <r>
    <n v="68602"/>
    <x v="5"/>
    <x v="3"/>
    <n v="492"/>
    <n v="250"/>
    <n v="15"/>
    <n v="7380"/>
    <s v="Yes"/>
    <n v="1107"/>
    <n v="1353"/>
    <x v="133"/>
    <s v="High"/>
    <x v="0"/>
    <n v="0.18"/>
  </r>
  <r>
    <n v="34756"/>
    <x v="0"/>
    <x v="0"/>
    <n v="3450"/>
    <n v="10"/>
    <n v="350"/>
    <n v="1207500"/>
    <s v="Yes"/>
    <n v="48300"/>
    <n v="262200"/>
    <x v="134"/>
    <s v="Low"/>
    <x v="3"/>
    <n v="0.24"/>
  </r>
  <r>
    <n v="37910"/>
    <x v="1"/>
    <x v="0"/>
    <n v="1414.5"/>
    <n v="10"/>
    <n v="300"/>
    <n v="424350"/>
    <s v="Yes"/>
    <n v="16974"/>
    <n v="53751"/>
    <x v="135"/>
    <s v="Low"/>
    <x v="2"/>
    <n v="0.23"/>
  </r>
  <r>
    <n v="13662"/>
    <x v="4"/>
    <x v="4"/>
    <n v="923"/>
    <n v="3"/>
    <n v="350"/>
    <n v="323050"/>
    <s v="Yes"/>
    <n v="41996.5"/>
    <n v="41073.5"/>
    <x v="41"/>
    <s v="High"/>
    <x v="3"/>
    <n v="0.22"/>
  </r>
  <r>
    <n v="42597"/>
    <x v="3"/>
    <x v="0"/>
    <n v="807"/>
    <n v="10"/>
    <n v="300"/>
    <n v="242100"/>
    <s v="Yes"/>
    <n v="31473"/>
    <n v="8877"/>
    <x v="136"/>
    <s v="High"/>
    <x v="2"/>
    <n v="0.19"/>
  </r>
  <r>
    <n v="40760"/>
    <x v="3"/>
    <x v="3"/>
    <n v="1570"/>
    <n v="250"/>
    <n v="125"/>
    <n v="196250"/>
    <s v="Yes"/>
    <n v="5887.5"/>
    <n v="1962.5"/>
    <x v="137"/>
    <s v="Low"/>
    <x v="1"/>
    <n v="0.19"/>
  </r>
  <r>
    <n v="25372"/>
    <x v="3"/>
    <x v="2"/>
    <n v="809"/>
    <n v="120"/>
    <n v="125"/>
    <n v="101125"/>
    <s v="Yes"/>
    <n v="2022.5"/>
    <n v="2022.5"/>
    <x v="138"/>
    <s v="Low"/>
    <x v="1"/>
    <n v="0.19"/>
  </r>
  <r>
    <n v="61056"/>
    <x v="3"/>
    <x v="2"/>
    <n v="510"/>
    <n v="120"/>
    <n v="15"/>
    <n v="7650"/>
    <s v="No"/>
    <n v="765"/>
    <n v="1785"/>
    <x v="10"/>
    <s v="High"/>
    <x v="0"/>
    <n v="0.19"/>
  </r>
  <r>
    <n v="34353"/>
    <x v="4"/>
    <x v="0"/>
    <n v="1916"/>
    <n v="10"/>
    <n v="300"/>
    <n v="574800"/>
    <s v="Yes"/>
    <n v="11496"/>
    <n v="84304"/>
    <x v="139"/>
    <s v="Low"/>
    <x v="2"/>
    <n v="0.22"/>
  </r>
  <r>
    <n v="48596"/>
    <x v="4"/>
    <x v="0"/>
    <n v="2009"/>
    <n v="10"/>
    <n v="125"/>
    <n v="251125"/>
    <s v="No"/>
    <n v="7533.75"/>
    <n v="2511.25"/>
    <x v="140"/>
    <s v="Low"/>
    <x v="1"/>
    <n v="0.22"/>
  </r>
  <r>
    <n v="14872"/>
    <x v="0"/>
    <x v="3"/>
    <n v="266"/>
    <n v="250"/>
    <n v="350"/>
    <n v="93100"/>
    <s v="No"/>
    <n v="1862"/>
    <n v="22078"/>
    <x v="46"/>
    <s v="Low"/>
    <x v="3"/>
    <n v="0.24"/>
  </r>
  <r>
    <n v="70536"/>
    <x v="1"/>
    <x v="1"/>
    <n v="2876"/>
    <n v="260"/>
    <n v="350"/>
    <n v="1006600"/>
    <s v="Yes"/>
    <n v="70462"/>
    <n v="188378"/>
    <x v="36"/>
    <s v="Medium"/>
    <x v="3"/>
    <n v="0.23"/>
  </r>
  <r>
    <n v="11889"/>
    <x v="2"/>
    <x v="5"/>
    <n v="1287"/>
    <n v="5"/>
    <n v="125"/>
    <n v="160875"/>
    <s v="No"/>
    <n v="4826.25"/>
    <n v="1608.75"/>
    <x v="87"/>
    <s v="Low"/>
    <x v="1"/>
    <n v="0.2"/>
  </r>
  <r>
    <n v="78784"/>
    <x v="3"/>
    <x v="4"/>
    <n v="2300"/>
    <n v="3"/>
    <n v="15"/>
    <n v="34500"/>
    <s v="Yes"/>
    <n v="4830"/>
    <n v="6670"/>
    <x v="78"/>
    <s v="High"/>
    <x v="0"/>
    <n v="0.19"/>
  </r>
  <r>
    <n v="90435"/>
    <x v="0"/>
    <x v="0"/>
    <n v="1143"/>
    <n v="10"/>
    <n v="7"/>
    <n v="8001"/>
    <s v="Yes"/>
    <n v="0"/>
    <n v="2286"/>
    <x v="58"/>
    <s v="None"/>
    <x v="3"/>
    <n v="0.24"/>
  </r>
  <r>
    <n v="87160"/>
    <x v="4"/>
    <x v="3"/>
    <n v="3244.5"/>
    <n v="250"/>
    <n v="12"/>
    <n v="38934"/>
    <s v="Yes"/>
    <n v="2725.38"/>
    <n v="26475.120000000003"/>
    <x v="118"/>
    <s v="Medium"/>
    <x v="4"/>
    <n v="0.22"/>
  </r>
  <r>
    <n v="89813"/>
    <x v="3"/>
    <x v="4"/>
    <n v="1085"/>
    <n v="3"/>
    <n v="125"/>
    <n v="135625"/>
    <s v="No"/>
    <n v="20343.75"/>
    <n v="-14918.75"/>
    <x v="141"/>
    <s v="High"/>
    <x v="1"/>
    <n v="0.19"/>
  </r>
  <r>
    <n v="42111"/>
    <x v="5"/>
    <x v="5"/>
    <n v="2661"/>
    <n v="5"/>
    <n v="12"/>
    <n v="31932"/>
    <s v="Yes"/>
    <n v="3831.84"/>
    <n v="20117.16"/>
    <x v="142"/>
    <s v="High"/>
    <x v="4"/>
    <n v="0.18"/>
  </r>
  <r>
    <n v="56997"/>
    <x v="4"/>
    <x v="0"/>
    <n v="1743"/>
    <n v="10"/>
    <n v="15"/>
    <n v="26145"/>
    <s v="No"/>
    <n v="3660.3"/>
    <n v="5054.7000000000007"/>
    <x v="143"/>
    <s v="High"/>
    <x v="0"/>
    <n v="0.22"/>
  </r>
  <r>
    <n v="20097"/>
    <x v="1"/>
    <x v="0"/>
    <n v="2708"/>
    <n v="10"/>
    <n v="20"/>
    <n v="54160"/>
    <s v="Yes"/>
    <n v="7040.8"/>
    <n v="20039.199999999997"/>
    <x v="144"/>
    <s v="High"/>
    <x v="3"/>
    <n v="0.23"/>
  </r>
  <r>
    <n v="29006"/>
    <x v="0"/>
    <x v="4"/>
    <n v="1010"/>
    <n v="3"/>
    <n v="300"/>
    <n v="303000"/>
    <s v="Yes"/>
    <n v="42420"/>
    <n v="8080"/>
    <x v="53"/>
    <s v="High"/>
    <x v="2"/>
    <n v="0.24"/>
  </r>
  <r>
    <n v="28077"/>
    <x v="1"/>
    <x v="0"/>
    <n v="591"/>
    <n v="10"/>
    <n v="300"/>
    <n v="177300"/>
    <s v="No"/>
    <n v="17730"/>
    <n v="11820"/>
    <x v="145"/>
    <s v="High"/>
    <x v="2"/>
    <n v="0.23"/>
  </r>
  <r>
    <n v="53305"/>
    <x v="0"/>
    <x v="1"/>
    <n v="2015"/>
    <n v="260"/>
    <n v="12"/>
    <n v="24180"/>
    <s v="Yes"/>
    <n v="3385.2"/>
    <n v="14749.8"/>
    <x v="132"/>
    <s v="High"/>
    <x v="4"/>
    <n v="0.24"/>
  </r>
  <r>
    <n v="51955"/>
    <x v="4"/>
    <x v="0"/>
    <n v="723"/>
    <n v="10"/>
    <n v="7"/>
    <n v="5061"/>
    <s v="No"/>
    <n v="759.15000000000009"/>
    <n v="686.85000000000014"/>
    <x v="146"/>
    <s v="High"/>
    <x v="3"/>
    <n v="0.22"/>
  </r>
  <r>
    <n v="43004"/>
    <x v="1"/>
    <x v="0"/>
    <n v="747"/>
    <n v="10"/>
    <n v="15"/>
    <n v="11205"/>
    <s v="No"/>
    <n v="112.05"/>
    <n v="3622.9500000000007"/>
    <x v="95"/>
    <s v="Low"/>
    <x v="0"/>
    <n v="0.23"/>
  </r>
  <r>
    <n v="17015"/>
    <x v="3"/>
    <x v="5"/>
    <n v="1159"/>
    <n v="5"/>
    <n v="7"/>
    <n v="8113"/>
    <s v="Yes"/>
    <n v="405.65"/>
    <n v="1912.3500000000004"/>
    <x v="147"/>
    <s v="Medium"/>
    <x v="3"/>
    <n v="0.19"/>
  </r>
  <r>
    <n v="12118"/>
    <x v="3"/>
    <x v="0"/>
    <n v="1366"/>
    <n v="10"/>
    <n v="20"/>
    <n v="27320"/>
    <s v="Yes"/>
    <n v="2185.6"/>
    <n v="11474.400000000001"/>
    <x v="148"/>
    <s v="Medium"/>
    <x v="3"/>
    <n v="0.19"/>
  </r>
  <r>
    <n v="16474"/>
    <x v="2"/>
    <x v="0"/>
    <n v="448"/>
    <n v="10"/>
    <n v="300"/>
    <n v="134400"/>
    <s v="No"/>
    <n v="9408"/>
    <n v="12992"/>
    <x v="32"/>
    <s v="Medium"/>
    <x v="2"/>
    <n v="0.2"/>
  </r>
  <r>
    <n v="24496"/>
    <x v="1"/>
    <x v="2"/>
    <n v="1545"/>
    <n v="120"/>
    <n v="12"/>
    <n v="18540"/>
    <s v="No"/>
    <n v="0"/>
    <n v="13905"/>
    <x v="67"/>
    <s v="None"/>
    <x v="4"/>
    <n v="0.23"/>
  </r>
  <r>
    <n v="53800"/>
    <x v="3"/>
    <x v="3"/>
    <n v="552"/>
    <n v="250"/>
    <n v="125"/>
    <n v="69000"/>
    <s v="No"/>
    <n v="10350"/>
    <n v="-7590"/>
    <x v="98"/>
    <s v="High"/>
    <x v="1"/>
    <n v="0.19"/>
  </r>
  <r>
    <n v="87427"/>
    <x v="1"/>
    <x v="3"/>
    <n v="2387"/>
    <n v="250"/>
    <n v="125"/>
    <n v="298375"/>
    <s v="No"/>
    <n v="35805"/>
    <n v="-23870"/>
    <x v="93"/>
    <s v="High"/>
    <x v="1"/>
    <n v="0.23"/>
  </r>
  <r>
    <n v="65221"/>
    <x v="5"/>
    <x v="4"/>
    <n v="562"/>
    <n v="3"/>
    <n v="12"/>
    <n v="6744"/>
    <s v="No"/>
    <n v="404.64"/>
    <n v="4653.3599999999997"/>
    <x v="149"/>
    <s v="Medium"/>
    <x v="4"/>
    <n v="0.18"/>
  </r>
  <r>
    <n v="59564"/>
    <x v="1"/>
    <x v="0"/>
    <n v="1369.5"/>
    <n v="10"/>
    <n v="12"/>
    <n v="16434"/>
    <s v="No"/>
    <n v="493.02"/>
    <n v="11832.48"/>
    <x v="150"/>
    <s v="Low"/>
    <x v="4"/>
    <n v="0.23"/>
  </r>
  <r>
    <n v="48363"/>
    <x v="2"/>
    <x v="0"/>
    <n v="787"/>
    <n v="10"/>
    <n v="125"/>
    <n v="98375"/>
    <s v="Yes"/>
    <n v="983.75"/>
    <n v="2951.25"/>
    <x v="151"/>
    <s v="Low"/>
    <x v="1"/>
    <n v="0.2"/>
  </r>
  <r>
    <n v="25283"/>
    <x v="4"/>
    <x v="0"/>
    <n v="2152"/>
    <n v="10"/>
    <n v="15"/>
    <n v="32280"/>
    <s v="No"/>
    <n v="0"/>
    <n v="10760"/>
    <x v="152"/>
    <s v="None"/>
    <x v="0"/>
    <n v="0.22"/>
  </r>
  <r>
    <n v="64885"/>
    <x v="1"/>
    <x v="3"/>
    <n v="2729"/>
    <n v="250"/>
    <n v="125"/>
    <n v="341125"/>
    <s v="Yes"/>
    <n v="6822.5"/>
    <n v="6822.5"/>
    <x v="0"/>
    <s v="Low"/>
    <x v="1"/>
    <n v="0.23"/>
  </r>
  <r>
    <n v="21823"/>
    <x v="2"/>
    <x v="0"/>
    <n v="2696"/>
    <n v="10"/>
    <n v="7"/>
    <n v="18872"/>
    <s v="No"/>
    <n v="2453.36"/>
    <n v="2938.6399999999994"/>
    <x v="22"/>
    <s v="High"/>
    <x v="3"/>
    <n v="0.2"/>
  </r>
  <r>
    <n v="15439"/>
    <x v="3"/>
    <x v="3"/>
    <n v="2479"/>
    <n v="250"/>
    <n v="12"/>
    <n v="29748"/>
    <s v="No"/>
    <n v="892.44"/>
    <n v="21418.560000000001"/>
    <x v="153"/>
    <s v="Low"/>
    <x v="4"/>
    <n v="0.19"/>
  </r>
  <r>
    <n v="67588"/>
    <x v="2"/>
    <x v="3"/>
    <n v="1281"/>
    <n v="250"/>
    <n v="350"/>
    <n v="448350"/>
    <s v="No"/>
    <n v="62769"/>
    <n v="52521"/>
    <x v="154"/>
    <s v="High"/>
    <x v="3"/>
    <n v="0.2"/>
  </r>
  <r>
    <n v="70682"/>
    <x v="2"/>
    <x v="0"/>
    <n v="1954"/>
    <n v="10"/>
    <n v="20"/>
    <n v="39080"/>
    <s v="Yes"/>
    <n v="3908"/>
    <n v="15632"/>
    <x v="137"/>
    <s v="High"/>
    <x v="3"/>
    <n v="0.2"/>
  </r>
  <r>
    <n v="22499"/>
    <x v="3"/>
    <x v="4"/>
    <n v="766"/>
    <n v="3"/>
    <n v="12"/>
    <n v="9192"/>
    <s v="Yes"/>
    <n v="91.92"/>
    <n v="6802.08"/>
    <x v="155"/>
    <s v="Low"/>
    <x v="4"/>
    <n v="0.19"/>
  </r>
  <r>
    <n v="14689"/>
    <x v="2"/>
    <x v="4"/>
    <n v="2441"/>
    <n v="3"/>
    <n v="125"/>
    <n v="305125"/>
    <s v="No"/>
    <n v="33563.75"/>
    <n v="-21358.75"/>
    <x v="78"/>
    <s v="High"/>
    <x v="1"/>
    <n v="0.2"/>
  </r>
  <r>
    <n v="96276"/>
    <x v="2"/>
    <x v="4"/>
    <n v="2178"/>
    <n v="3"/>
    <n v="15"/>
    <n v="32670"/>
    <s v="No"/>
    <n v="0"/>
    <n v="10890"/>
    <x v="53"/>
    <s v="None"/>
    <x v="0"/>
    <n v="0.2"/>
  </r>
  <r>
    <n v="37779"/>
    <x v="5"/>
    <x v="3"/>
    <n v="554"/>
    <n v="250"/>
    <n v="125"/>
    <n v="69250"/>
    <s v="Yes"/>
    <n v="7617.5"/>
    <n v="-4847.5"/>
    <x v="156"/>
    <s v="High"/>
    <x v="1"/>
    <n v="0.18"/>
  </r>
  <r>
    <n v="68334"/>
    <x v="1"/>
    <x v="0"/>
    <n v="293"/>
    <n v="10"/>
    <n v="20"/>
    <n v="5860"/>
    <s v="Yes"/>
    <n v="879"/>
    <n v="2051"/>
    <x v="157"/>
    <s v="High"/>
    <x v="3"/>
    <n v="0.23"/>
  </r>
  <r>
    <n v="68902"/>
    <x v="1"/>
    <x v="1"/>
    <n v="1143"/>
    <n v="260"/>
    <n v="7"/>
    <n v="8001"/>
    <s v="Yes"/>
    <n v="0"/>
    <n v="2286"/>
    <x v="158"/>
    <s v="None"/>
    <x v="3"/>
    <n v="0.23"/>
  </r>
  <r>
    <n v="96854"/>
    <x v="0"/>
    <x v="0"/>
    <n v="274"/>
    <n v="10"/>
    <n v="350"/>
    <n v="95900"/>
    <s v="Yes"/>
    <n v="3836"/>
    <n v="20824"/>
    <x v="159"/>
    <s v="Low"/>
    <x v="3"/>
    <n v="0.24"/>
  </r>
  <r>
    <n v="83594"/>
    <x v="3"/>
    <x v="0"/>
    <n v="1945"/>
    <n v="10"/>
    <n v="15"/>
    <n v="29175"/>
    <s v="No"/>
    <n v="875.25"/>
    <n v="8849.75"/>
    <x v="126"/>
    <s v="Low"/>
    <x v="0"/>
    <n v="0.19"/>
  </r>
  <r>
    <n v="54758"/>
    <x v="5"/>
    <x v="0"/>
    <n v="2472"/>
    <n v="10"/>
    <n v="15"/>
    <n v="37080"/>
    <s v="No"/>
    <n v="0"/>
    <n v="12360"/>
    <x v="160"/>
    <s v="None"/>
    <x v="0"/>
    <n v="0.18"/>
  </r>
  <r>
    <n v="66977"/>
    <x v="0"/>
    <x v="5"/>
    <n v="2301"/>
    <n v="5"/>
    <n v="300"/>
    <n v="690300"/>
    <s v="No"/>
    <n v="6903"/>
    <n v="108147"/>
    <x v="102"/>
    <s v="Low"/>
    <x v="2"/>
    <n v="0.24"/>
  </r>
  <r>
    <n v="66146"/>
    <x v="2"/>
    <x v="4"/>
    <n v="886"/>
    <n v="3"/>
    <n v="350"/>
    <n v="310100"/>
    <s v="No"/>
    <n v="37212"/>
    <n v="42528"/>
    <x v="85"/>
    <s v="High"/>
    <x v="3"/>
    <n v="0.2"/>
  </r>
  <r>
    <n v="17233"/>
    <x v="4"/>
    <x v="3"/>
    <n v="269"/>
    <n v="250"/>
    <n v="300"/>
    <n v="80700"/>
    <s v="No"/>
    <n v="11298"/>
    <n v="2152"/>
    <x v="161"/>
    <s v="High"/>
    <x v="2"/>
    <n v="0.22"/>
  </r>
  <r>
    <n v="41212"/>
    <x v="0"/>
    <x v="2"/>
    <n v="2907"/>
    <n v="120"/>
    <n v="7"/>
    <n v="20349"/>
    <s v="Yes"/>
    <n v="1627.92"/>
    <n v="4186.0800000000017"/>
    <x v="162"/>
    <s v="Medium"/>
    <x v="3"/>
    <n v="0.24"/>
  </r>
  <r>
    <n v="42771"/>
    <x v="5"/>
    <x v="3"/>
    <n v="432"/>
    <n v="250"/>
    <n v="300"/>
    <n v="129600"/>
    <s v="No"/>
    <n v="12960"/>
    <n v="8640"/>
    <x v="91"/>
    <s v="High"/>
    <x v="2"/>
    <n v="0.18"/>
  </r>
  <r>
    <n v="44571"/>
    <x v="5"/>
    <x v="0"/>
    <n v="1138"/>
    <n v="10"/>
    <n v="125"/>
    <n v="142250"/>
    <s v="No"/>
    <n v="5690"/>
    <n v="0"/>
    <x v="163"/>
    <s v="Low"/>
    <x v="1"/>
    <n v="0.18"/>
  </r>
  <r>
    <n v="80499"/>
    <x v="4"/>
    <x v="1"/>
    <n v="708"/>
    <n v="260"/>
    <n v="20"/>
    <n v="14160"/>
    <s v="No"/>
    <n v="1132.8"/>
    <n v="5947.2000000000007"/>
    <x v="164"/>
    <s v="Medium"/>
    <x v="3"/>
    <n v="0.22"/>
  </r>
  <r>
    <n v="24434"/>
    <x v="5"/>
    <x v="1"/>
    <n v="1679"/>
    <n v="260"/>
    <n v="350"/>
    <n v="587650"/>
    <s v="No"/>
    <n v="35259"/>
    <n v="115851"/>
    <x v="67"/>
    <s v="Medium"/>
    <x v="3"/>
    <n v="0.18"/>
  </r>
  <r>
    <n v="53760"/>
    <x v="1"/>
    <x v="0"/>
    <n v="2993"/>
    <n v="10"/>
    <n v="20"/>
    <n v="59860"/>
    <s v="Yes"/>
    <n v="4788.8"/>
    <n v="25141.199999999997"/>
    <x v="165"/>
    <s v="Medium"/>
    <x v="3"/>
    <n v="0.23"/>
  </r>
  <r>
    <n v="84469"/>
    <x v="4"/>
    <x v="0"/>
    <n v="1094"/>
    <n v="10"/>
    <n v="300"/>
    <n v="328200"/>
    <s v="Yes"/>
    <n v="29538"/>
    <n v="25162"/>
    <x v="166"/>
    <s v="Medium"/>
    <x v="2"/>
    <n v="0.22"/>
  </r>
  <r>
    <n v="27475"/>
    <x v="2"/>
    <x v="4"/>
    <n v="448"/>
    <n v="3"/>
    <n v="300"/>
    <n v="134400"/>
    <s v="No"/>
    <n v="9408"/>
    <n v="12992"/>
    <x v="108"/>
    <s v="Medium"/>
    <x v="2"/>
    <n v="0.2"/>
  </r>
  <r>
    <n v="43820"/>
    <x v="4"/>
    <x v="3"/>
    <n v="1582"/>
    <n v="250"/>
    <n v="7"/>
    <n v="11074"/>
    <s v="Yes"/>
    <n v="775.18"/>
    <n v="2388.8199999999997"/>
    <x v="167"/>
    <s v="Medium"/>
    <x v="3"/>
    <n v="0.22"/>
  </r>
  <r>
    <n v="65557"/>
    <x v="0"/>
    <x v="0"/>
    <n v="1438.5"/>
    <n v="10"/>
    <n v="7"/>
    <n v="10069.5"/>
    <s v="Yes"/>
    <n v="1309.0350000000001"/>
    <n v="1567.9649999999992"/>
    <x v="168"/>
    <s v="High"/>
    <x v="3"/>
    <n v="0.24"/>
  </r>
  <r>
    <n v="62799"/>
    <x v="5"/>
    <x v="3"/>
    <n v="494"/>
    <n v="250"/>
    <n v="300"/>
    <n v="148200"/>
    <s v="No"/>
    <n v="1482"/>
    <n v="23218"/>
    <x v="140"/>
    <s v="Low"/>
    <x v="2"/>
    <n v="0.18"/>
  </r>
  <r>
    <n v="68987"/>
    <x v="0"/>
    <x v="3"/>
    <n v="436.5"/>
    <n v="250"/>
    <n v="20"/>
    <n v="8730"/>
    <s v="No"/>
    <n v="698.40000000000009"/>
    <n v="3666.5999999999995"/>
    <x v="169"/>
    <s v="Medium"/>
    <x v="3"/>
    <n v="0.24"/>
  </r>
  <r>
    <n v="44238"/>
    <x v="5"/>
    <x v="5"/>
    <n v="2255"/>
    <n v="5"/>
    <n v="20"/>
    <n v="45100"/>
    <s v="Yes"/>
    <n v="5863"/>
    <n v="16687"/>
    <x v="170"/>
    <s v="High"/>
    <x v="3"/>
    <n v="0.18"/>
  </r>
  <r>
    <n v="33399"/>
    <x v="2"/>
    <x v="1"/>
    <n v="1987.5"/>
    <n v="260"/>
    <n v="125"/>
    <n v="248437.5"/>
    <s v="Yes"/>
    <n v="14906.25"/>
    <n v="-4968.75"/>
    <x v="135"/>
    <s v="Medium"/>
    <x v="1"/>
    <n v="0.2"/>
  </r>
  <r>
    <n v="38909"/>
    <x v="1"/>
    <x v="3"/>
    <n v="2215"/>
    <n v="250"/>
    <n v="12"/>
    <n v="26580"/>
    <s v="No"/>
    <n v="1860.6"/>
    <n v="18074.400000000001"/>
    <x v="171"/>
    <s v="Medium"/>
    <x v="4"/>
    <n v="0.23"/>
  </r>
  <r>
    <n v="36823"/>
    <x v="3"/>
    <x v="1"/>
    <n v="1250"/>
    <n v="260"/>
    <n v="300"/>
    <n v="375000"/>
    <s v="Yes"/>
    <n v="18750"/>
    <n v="43750"/>
    <x v="172"/>
    <s v="Medium"/>
    <x v="2"/>
    <n v="0.19"/>
  </r>
  <r>
    <n v="93812"/>
    <x v="0"/>
    <x v="1"/>
    <n v="2844"/>
    <n v="260"/>
    <n v="125"/>
    <n v="355500"/>
    <s v="No"/>
    <n v="49770"/>
    <n v="-35550"/>
    <x v="173"/>
    <s v="High"/>
    <x v="1"/>
    <n v="0.24"/>
  </r>
  <r>
    <n v="56167"/>
    <x v="5"/>
    <x v="3"/>
    <n v="2689"/>
    <n v="250"/>
    <n v="7"/>
    <n v="18823"/>
    <s v="No"/>
    <n v="941.15"/>
    <n v="4436.8499999999985"/>
    <x v="119"/>
    <s v="Medium"/>
    <x v="3"/>
    <n v="0.18"/>
  </r>
  <r>
    <n v="71258"/>
    <x v="1"/>
    <x v="0"/>
    <n v="700"/>
    <n v="10"/>
    <n v="350"/>
    <n v="245000"/>
    <s v="No"/>
    <n v="34300"/>
    <n v="28700"/>
    <x v="174"/>
    <s v="High"/>
    <x v="3"/>
    <n v="0.23"/>
  </r>
  <r>
    <n v="13369"/>
    <x v="0"/>
    <x v="5"/>
    <n v="2498"/>
    <n v="5"/>
    <n v="300"/>
    <n v="749400"/>
    <s v="Yes"/>
    <n v="7494"/>
    <n v="117406"/>
    <x v="175"/>
    <s v="Low"/>
    <x v="2"/>
    <n v="0.24"/>
  </r>
  <r>
    <n v="55702"/>
    <x v="0"/>
    <x v="5"/>
    <n v="982.5"/>
    <n v="5"/>
    <n v="350"/>
    <n v="343875"/>
    <s v="Yes"/>
    <n v="44703.75"/>
    <n v="43721.25"/>
    <x v="176"/>
    <s v="High"/>
    <x v="3"/>
    <n v="0.24"/>
  </r>
  <r>
    <n v="22566"/>
    <x v="1"/>
    <x v="1"/>
    <n v="2548"/>
    <n v="260"/>
    <n v="15"/>
    <n v="38220"/>
    <s v="Yes"/>
    <n v="4586.3999999999996"/>
    <n v="8153.5999999999985"/>
    <x v="5"/>
    <s v="High"/>
    <x v="0"/>
    <n v="0.23"/>
  </r>
  <r>
    <n v="12209"/>
    <x v="3"/>
    <x v="2"/>
    <n v="2877"/>
    <n v="120"/>
    <n v="350"/>
    <n v="1006950"/>
    <s v="Yes"/>
    <n v="20139"/>
    <n v="238791"/>
    <x v="177"/>
    <s v="Low"/>
    <x v="3"/>
    <n v="0.19"/>
  </r>
  <r>
    <n v="62488"/>
    <x v="3"/>
    <x v="1"/>
    <n v="472"/>
    <n v="260"/>
    <n v="12"/>
    <n v="5664"/>
    <s v="No"/>
    <n v="623.04"/>
    <n v="3624.96"/>
    <x v="90"/>
    <s v="High"/>
    <x v="4"/>
    <n v="0.19"/>
  </r>
  <r>
    <n v="69840"/>
    <x v="2"/>
    <x v="0"/>
    <n v="2167"/>
    <n v="10"/>
    <n v="15"/>
    <n v="32505"/>
    <s v="No"/>
    <n v="3250.5"/>
    <n v="7584.5"/>
    <x v="178"/>
    <s v="High"/>
    <x v="0"/>
    <n v="0.2"/>
  </r>
  <r>
    <n v="42141"/>
    <x v="2"/>
    <x v="5"/>
    <n v="293"/>
    <n v="5"/>
    <n v="7"/>
    <n v="2051"/>
    <s v="Yes"/>
    <n v="287.14"/>
    <n v="298.86000000000013"/>
    <x v="179"/>
    <s v="High"/>
    <x v="3"/>
    <n v="0.2"/>
  </r>
  <r>
    <n v="79904"/>
    <x v="1"/>
    <x v="0"/>
    <n v="1598"/>
    <n v="10"/>
    <n v="7"/>
    <n v="11186"/>
    <s v="No"/>
    <n v="894.88"/>
    <n v="2301.1200000000008"/>
    <x v="128"/>
    <s v="Medium"/>
    <x v="3"/>
    <n v="0.23"/>
  </r>
  <r>
    <n v="49321"/>
    <x v="3"/>
    <x v="2"/>
    <n v="472"/>
    <n v="120"/>
    <n v="12"/>
    <n v="5664"/>
    <s v="Yes"/>
    <n v="623.04"/>
    <n v="3624.96"/>
    <x v="120"/>
    <s v="High"/>
    <x v="4"/>
    <n v="0.19"/>
  </r>
  <r>
    <n v="87142"/>
    <x v="5"/>
    <x v="2"/>
    <n v="1498"/>
    <n v="120"/>
    <n v="7"/>
    <n v="10486"/>
    <s v="Yes"/>
    <n v="629.16"/>
    <n v="2366.84"/>
    <x v="180"/>
    <s v="Medium"/>
    <x v="3"/>
    <n v="0.18"/>
  </r>
  <r>
    <n v="98093"/>
    <x v="4"/>
    <x v="5"/>
    <n v="921"/>
    <n v="5"/>
    <n v="15"/>
    <n v="13815"/>
    <s v="No"/>
    <n v="0"/>
    <n v="4605"/>
    <x v="181"/>
    <s v="None"/>
    <x v="0"/>
    <n v="0.22"/>
  </r>
  <r>
    <n v="61192"/>
    <x v="1"/>
    <x v="5"/>
    <n v="711"/>
    <n v="5"/>
    <n v="15"/>
    <n v="10665"/>
    <s v="No"/>
    <n v="853.2"/>
    <n v="2701.7999999999993"/>
    <x v="182"/>
    <s v="Medium"/>
    <x v="0"/>
    <n v="0.23"/>
  </r>
  <r>
    <n v="76234"/>
    <x v="5"/>
    <x v="4"/>
    <n v="521"/>
    <n v="3"/>
    <n v="7"/>
    <n v="3647"/>
    <s v="Yes"/>
    <n v="328.23"/>
    <n v="713.77"/>
    <x v="183"/>
    <s v="Medium"/>
    <x v="3"/>
    <n v="0.18"/>
  </r>
  <r>
    <n v="88319"/>
    <x v="5"/>
    <x v="2"/>
    <n v="905"/>
    <n v="120"/>
    <n v="20"/>
    <n v="18100"/>
    <s v="Yes"/>
    <n v="2172"/>
    <n v="6878"/>
    <x v="27"/>
    <s v="High"/>
    <x v="3"/>
    <n v="0.18"/>
  </r>
  <r>
    <n v="17096"/>
    <x v="4"/>
    <x v="4"/>
    <n v="1937"/>
    <n v="3"/>
    <n v="12"/>
    <n v="23244"/>
    <s v="Yes"/>
    <n v="2556.84"/>
    <n v="14876.16"/>
    <x v="12"/>
    <s v="High"/>
    <x v="4"/>
    <n v="0.22"/>
  </r>
  <r>
    <n v="73641"/>
    <x v="5"/>
    <x v="2"/>
    <n v="2861"/>
    <n v="120"/>
    <n v="15"/>
    <n v="42915"/>
    <s v="Yes"/>
    <n v="2145.75"/>
    <n v="12159.25"/>
    <x v="184"/>
    <s v="Medium"/>
    <x v="0"/>
    <n v="0.18"/>
  </r>
  <r>
    <n v="61157"/>
    <x v="1"/>
    <x v="4"/>
    <n v="2851"/>
    <n v="3"/>
    <n v="7"/>
    <n v="19957"/>
    <s v="Yes"/>
    <n v="798.28"/>
    <n v="4903.7200000000012"/>
    <x v="17"/>
    <s v="Low"/>
    <x v="3"/>
    <n v="0.23"/>
  </r>
  <r>
    <n v="40315"/>
    <x v="1"/>
    <x v="4"/>
    <n v="1482"/>
    <n v="3"/>
    <n v="125"/>
    <n v="185250"/>
    <s v="No"/>
    <n v="18525"/>
    <n v="-11115"/>
    <x v="185"/>
    <s v="High"/>
    <x v="1"/>
    <n v="0.23"/>
  </r>
  <r>
    <n v="78166"/>
    <x v="2"/>
    <x v="5"/>
    <n v="1384.5"/>
    <n v="5"/>
    <n v="350"/>
    <n v="484575"/>
    <s v="Yes"/>
    <n v="24228.75"/>
    <n v="100376.25"/>
    <x v="25"/>
    <s v="Medium"/>
    <x v="3"/>
    <n v="0.2"/>
  </r>
  <r>
    <n v="19862"/>
    <x v="4"/>
    <x v="0"/>
    <n v="1295"/>
    <n v="10"/>
    <n v="12"/>
    <n v="15540"/>
    <s v="Yes"/>
    <n v="310.8"/>
    <n v="11344.2"/>
    <x v="186"/>
    <s v="Low"/>
    <x v="4"/>
    <n v="0.22"/>
  </r>
  <r>
    <n v="89487"/>
    <x v="5"/>
    <x v="1"/>
    <n v="1375"/>
    <n v="260"/>
    <n v="12"/>
    <n v="16500"/>
    <s v="Yes"/>
    <n v="1320"/>
    <n v="11055"/>
    <x v="173"/>
    <s v="Medium"/>
    <x v="4"/>
    <n v="0.18"/>
  </r>
  <r>
    <n v="56221"/>
    <x v="5"/>
    <x v="3"/>
    <n v="341"/>
    <n v="250"/>
    <n v="125"/>
    <n v="42625"/>
    <s v="Yes"/>
    <n v="4262.5"/>
    <n v="-2557.5"/>
    <x v="151"/>
    <s v="High"/>
    <x v="1"/>
    <n v="0.18"/>
  </r>
  <r>
    <n v="97472"/>
    <x v="5"/>
    <x v="4"/>
    <n v="2821"/>
    <n v="3"/>
    <n v="125"/>
    <n v="352625"/>
    <s v="Yes"/>
    <n v="49367.5"/>
    <n v="-35262.5"/>
    <x v="146"/>
    <s v="High"/>
    <x v="1"/>
    <n v="0.18"/>
  </r>
  <r>
    <n v="89163"/>
    <x v="3"/>
    <x v="5"/>
    <n v="1958"/>
    <n v="5"/>
    <n v="7"/>
    <n v="13706"/>
    <s v="Yes"/>
    <n v="411.18"/>
    <n v="3504.8199999999997"/>
    <x v="187"/>
    <s v="Low"/>
    <x v="3"/>
    <n v="0.19"/>
  </r>
  <r>
    <n v="78006"/>
    <x v="1"/>
    <x v="2"/>
    <n v="2110"/>
    <n v="120"/>
    <n v="125"/>
    <n v="263750"/>
    <s v="No"/>
    <n v="23737.5"/>
    <n v="-13187.5"/>
    <x v="188"/>
    <s v="Medium"/>
    <x v="1"/>
    <n v="0.23"/>
  </r>
  <r>
    <n v="98881"/>
    <x v="1"/>
    <x v="0"/>
    <n v="2409"/>
    <n v="10"/>
    <n v="7"/>
    <n v="16863"/>
    <s v="No"/>
    <n v="1349.04"/>
    <n v="3468.9599999999991"/>
    <x v="104"/>
    <s v="Medium"/>
    <x v="3"/>
    <n v="0.23"/>
  </r>
  <r>
    <n v="57174"/>
    <x v="1"/>
    <x v="0"/>
    <n v="1823"/>
    <n v="10"/>
    <n v="125"/>
    <n v="227875"/>
    <s v="No"/>
    <n v="2278.75"/>
    <n v="6836.25"/>
    <x v="20"/>
    <s v="Low"/>
    <x v="1"/>
    <n v="0.23"/>
  </r>
  <r>
    <n v="41943"/>
    <x v="0"/>
    <x v="3"/>
    <n v="2294"/>
    <n v="250"/>
    <n v="300"/>
    <n v="688200"/>
    <s v="No"/>
    <n v="68820"/>
    <n v="45880"/>
    <x v="189"/>
    <s v="High"/>
    <x v="2"/>
    <n v="0.24"/>
  </r>
  <r>
    <n v="63797"/>
    <x v="4"/>
    <x v="3"/>
    <n v="2001"/>
    <n v="250"/>
    <n v="300"/>
    <n v="600300"/>
    <s v="No"/>
    <n v="0"/>
    <n v="100050"/>
    <x v="115"/>
    <s v="None"/>
    <x v="2"/>
    <n v="0.22"/>
  </r>
  <r>
    <n v="38609"/>
    <x v="4"/>
    <x v="2"/>
    <n v="384"/>
    <n v="120"/>
    <n v="15"/>
    <n v="5760"/>
    <s v="Yes"/>
    <n v="633.59999999999991"/>
    <n v="1286.3999999999999"/>
    <x v="190"/>
    <s v="High"/>
    <x v="0"/>
    <n v="0.22"/>
  </r>
  <r>
    <n v="77275"/>
    <x v="5"/>
    <x v="5"/>
    <n v="1660"/>
    <n v="5"/>
    <n v="125"/>
    <n v="207500"/>
    <s v="Yes"/>
    <n v="4150"/>
    <n v="4150"/>
    <x v="61"/>
    <s v="Low"/>
    <x v="1"/>
    <n v="0.18"/>
  </r>
  <r>
    <n v="41743"/>
    <x v="4"/>
    <x v="3"/>
    <n v="1326"/>
    <n v="250"/>
    <n v="7"/>
    <n v="9282"/>
    <s v="Yes"/>
    <n v="92.82"/>
    <n v="2559.1800000000003"/>
    <x v="113"/>
    <s v="Low"/>
    <x v="3"/>
    <n v="0.22"/>
  </r>
  <r>
    <n v="36924"/>
    <x v="5"/>
    <x v="0"/>
    <n v="367"/>
    <n v="10"/>
    <n v="12"/>
    <n v="4404"/>
    <s v="No"/>
    <n v="396.36"/>
    <n v="2906.64"/>
    <x v="179"/>
    <s v="Medium"/>
    <x v="4"/>
    <n v="0.18"/>
  </r>
  <r>
    <n v="30707"/>
    <x v="5"/>
    <x v="5"/>
    <n v="958"/>
    <n v="5"/>
    <n v="300"/>
    <n v="287400"/>
    <s v="Yes"/>
    <n v="0"/>
    <n v="47900"/>
    <x v="146"/>
    <s v="None"/>
    <x v="2"/>
    <n v="0.18"/>
  </r>
  <r>
    <n v="29548"/>
    <x v="0"/>
    <x v="3"/>
    <n v="267"/>
    <n v="250"/>
    <n v="20"/>
    <n v="5340"/>
    <s v="Yes"/>
    <n v="801"/>
    <n v="1869"/>
    <x v="191"/>
    <s v="High"/>
    <x v="3"/>
    <n v="0.24"/>
  </r>
  <r>
    <n v="97337"/>
    <x v="4"/>
    <x v="2"/>
    <n v="1582"/>
    <n v="120"/>
    <n v="7"/>
    <n v="11074"/>
    <s v="Yes"/>
    <n v="775.18"/>
    <n v="2388.8199999999997"/>
    <x v="149"/>
    <s v="Medium"/>
    <x v="3"/>
    <n v="0.22"/>
  </r>
  <r>
    <n v="50487"/>
    <x v="2"/>
    <x v="3"/>
    <n v="959"/>
    <n v="250"/>
    <n v="300"/>
    <n v="287700"/>
    <s v="No"/>
    <n v="20139"/>
    <n v="27811"/>
    <x v="192"/>
    <s v="Medium"/>
    <x v="2"/>
    <n v="0.2"/>
  </r>
  <r>
    <n v="56317"/>
    <x v="4"/>
    <x v="5"/>
    <n v="1611"/>
    <n v="5"/>
    <n v="7"/>
    <n v="11277"/>
    <s v="No"/>
    <n v="1014.93"/>
    <n v="2207.0699999999997"/>
    <x v="116"/>
    <s v="Medium"/>
    <x v="3"/>
    <n v="0.22"/>
  </r>
  <r>
    <n v="83130"/>
    <x v="2"/>
    <x v="2"/>
    <n v="639"/>
    <n v="120"/>
    <n v="350"/>
    <n v="223650"/>
    <s v="No"/>
    <n v="22365"/>
    <n v="35145"/>
    <x v="124"/>
    <s v="High"/>
    <x v="3"/>
    <n v="0.2"/>
  </r>
  <r>
    <n v="41771"/>
    <x v="3"/>
    <x v="5"/>
    <n v="1199"/>
    <n v="5"/>
    <n v="350"/>
    <n v="419650"/>
    <s v="No"/>
    <n v="58751"/>
    <n v="49159"/>
    <x v="193"/>
    <s v="High"/>
    <x v="3"/>
    <n v="0.19"/>
  </r>
  <r>
    <n v="75058"/>
    <x v="0"/>
    <x v="5"/>
    <n v="2797"/>
    <n v="5"/>
    <n v="125"/>
    <n v="349625"/>
    <s v="Yes"/>
    <n v="31466.25"/>
    <n v="-17481.25"/>
    <x v="101"/>
    <s v="Medium"/>
    <x v="1"/>
    <n v="0.24"/>
  </r>
  <r>
    <n v="60714"/>
    <x v="5"/>
    <x v="5"/>
    <n v="690"/>
    <n v="5"/>
    <n v="12"/>
    <n v="8280"/>
    <s v="Yes"/>
    <n v="165.6"/>
    <n v="6044.4"/>
    <x v="194"/>
    <s v="Low"/>
    <x v="4"/>
    <n v="0.18"/>
  </r>
  <r>
    <n v="49817"/>
    <x v="2"/>
    <x v="0"/>
    <n v="1287"/>
    <n v="10"/>
    <n v="125"/>
    <n v="160875"/>
    <s v="Yes"/>
    <n v="4826.25"/>
    <n v="1608.75"/>
    <x v="195"/>
    <s v="Low"/>
    <x v="1"/>
    <n v="0.2"/>
  </r>
  <r>
    <n v="83124"/>
    <x v="1"/>
    <x v="2"/>
    <n v="1262"/>
    <n v="120"/>
    <n v="15"/>
    <n v="18930"/>
    <s v="No"/>
    <n v="1325.1"/>
    <n v="4984.9000000000015"/>
    <x v="196"/>
    <s v="Medium"/>
    <x v="0"/>
    <n v="0.23"/>
  </r>
  <r>
    <n v="82959"/>
    <x v="4"/>
    <x v="1"/>
    <n v="1743"/>
    <n v="260"/>
    <n v="15"/>
    <n v="26145"/>
    <s v="No"/>
    <n v="3660.3"/>
    <n v="5054.7000000000007"/>
    <x v="2"/>
    <s v="High"/>
    <x v="0"/>
    <n v="0.22"/>
  </r>
  <r>
    <n v="27636"/>
    <x v="3"/>
    <x v="0"/>
    <n v="2125"/>
    <n v="10"/>
    <n v="7"/>
    <n v="14875"/>
    <s v="Yes"/>
    <n v="1041.25"/>
    <n v="3208.75"/>
    <x v="197"/>
    <s v="Medium"/>
    <x v="3"/>
    <n v="0.19"/>
  </r>
  <r>
    <n v="64404"/>
    <x v="0"/>
    <x v="0"/>
    <n v="2663"/>
    <n v="10"/>
    <n v="20"/>
    <n v="53260"/>
    <s v="Yes"/>
    <n v="2663"/>
    <n v="23967"/>
    <x v="198"/>
    <s v="Medium"/>
    <x v="3"/>
    <n v="0.24"/>
  </r>
  <r>
    <n v="95728"/>
    <x v="5"/>
    <x v="5"/>
    <n v="546"/>
    <n v="5"/>
    <n v="300"/>
    <n v="163800"/>
    <s v="No"/>
    <n v="24570"/>
    <n v="2730"/>
    <x v="199"/>
    <s v="High"/>
    <x v="2"/>
    <n v="0.18"/>
  </r>
  <r>
    <n v="87745"/>
    <x v="0"/>
    <x v="2"/>
    <n v="606"/>
    <n v="120"/>
    <n v="20"/>
    <n v="12120"/>
    <s v="Yes"/>
    <n v="1696.8000000000002"/>
    <n v="4363.2000000000007"/>
    <x v="109"/>
    <s v="High"/>
    <x v="3"/>
    <n v="0.24"/>
  </r>
  <r>
    <n v="80718"/>
    <x v="0"/>
    <x v="2"/>
    <n v="2574"/>
    <n v="120"/>
    <n v="300"/>
    <n v="772200"/>
    <s v="Yes"/>
    <n v="115830"/>
    <n v="12870"/>
    <x v="82"/>
    <s v="High"/>
    <x v="2"/>
    <n v="0.24"/>
  </r>
  <r>
    <n v="86993"/>
    <x v="5"/>
    <x v="3"/>
    <n v="1514"/>
    <n v="250"/>
    <n v="15"/>
    <n v="22710"/>
    <s v="No"/>
    <n v="908.4"/>
    <n v="6661.5999999999985"/>
    <x v="200"/>
    <s v="Low"/>
    <x v="0"/>
    <n v="0.18"/>
  </r>
  <r>
    <n v="59984"/>
    <x v="1"/>
    <x v="0"/>
    <n v="1362"/>
    <n v="10"/>
    <n v="350"/>
    <n v="476700"/>
    <s v="Yes"/>
    <n v="38136"/>
    <n v="84444"/>
    <x v="107"/>
    <s v="Medium"/>
    <x v="3"/>
    <n v="0.23"/>
  </r>
  <r>
    <n v="73882"/>
    <x v="1"/>
    <x v="4"/>
    <n v="1884"/>
    <n v="3"/>
    <n v="12"/>
    <n v="22608"/>
    <s v="Yes"/>
    <n v="1582.56"/>
    <n v="15373.439999999999"/>
    <x v="201"/>
    <s v="Medium"/>
    <x v="4"/>
    <n v="0.23"/>
  </r>
  <r>
    <n v="56943"/>
    <x v="1"/>
    <x v="2"/>
    <n v="639"/>
    <n v="120"/>
    <n v="7"/>
    <n v="4473"/>
    <s v="No"/>
    <n v="44.73"/>
    <n v="1233.2700000000004"/>
    <x v="69"/>
    <s v="Low"/>
    <x v="3"/>
    <n v="0.23"/>
  </r>
  <r>
    <n v="49425"/>
    <x v="0"/>
    <x v="4"/>
    <n v="1117.5"/>
    <n v="3"/>
    <n v="20"/>
    <n v="22350"/>
    <s v="No"/>
    <n v="1341"/>
    <n v="9834"/>
    <x v="22"/>
    <s v="Medium"/>
    <x v="3"/>
    <n v="0.24"/>
  </r>
  <r>
    <n v="17136"/>
    <x v="1"/>
    <x v="0"/>
    <n v="1570"/>
    <n v="10"/>
    <n v="125"/>
    <n v="196250"/>
    <s v="Yes"/>
    <n v="5887.5"/>
    <n v="1962.5"/>
    <x v="33"/>
    <s v="Low"/>
    <x v="1"/>
    <n v="0.23"/>
  </r>
  <r>
    <n v="13656"/>
    <x v="2"/>
    <x v="5"/>
    <n v="1901"/>
    <n v="5"/>
    <n v="12"/>
    <n v="22812"/>
    <s v="No"/>
    <n v="684.36"/>
    <n v="16424.64"/>
    <x v="202"/>
    <s v="Low"/>
    <x v="4"/>
    <n v="0.2"/>
  </r>
  <r>
    <n v="39623"/>
    <x v="4"/>
    <x v="5"/>
    <n v="2300"/>
    <n v="5"/>
    <n v="15"/>
    <n v="34500"/>
    <s v="Yes"/>
    <n v="4830"/>
    <n v="6670"/>
    <x v="203"/>
    <s v="High"/>
    <x v="0"/>
    <n v="0.22"/>
  </r>
  <r>
    <n v="50960"/>
    <x v="3"/>
    <x v="5"/>
    <n v="334"/>
    <n v="5"/>
    <n v="300"/>
    <n v="100200"/>
    <s v="Yes"/>
    <n v="9018"/>
    <n v="7682"/>
    <x v="47"/>
    <s v="Medium"/>
    <x v="2"/>
    <n v="0.19"/>
  </r>
  <r>
    <n v="65830"/>
    <x v="4"/>
    <x v="1"/>
    <n v="3520.5"/>
    <n v="260"/>
    <n v="12"/>
    <n v="42246"/>
    <s v="No"/>
    <n v="4224.6000000000004"/>
    <n v="27459.899999999998"/>
    <x v="167"/>
    <s v="High"/>
    <x v="4"/>
    <n v="0.22"/>
  </r>
  <r>
    <n v="69158"/>
    <x v="3"/>
    <x v="0"/>
    <n v="2992"/>
    <n v="10"/>
    <n v="20"/>
    <n v="59840"/>
    <s v="Yes"/>
    <n v="6582.4"/>
    <n v="23337.599999999999"/>
    <x v="98"/>
    <s v="High"/>
    <x v="3"/>
    <n v="0.19"/>
  </r>
  <r>
    <n v="68671"/>
    <x v="1"/>
    <x v="5"/>
    <n v="1138"/>
    <n v="5"/>
    <n v="125"/>
    <n v="142250"/>
    <s v="No"/>
    <n v="5690"/>
    <n v="0"/>
    <x v="204"/>
    <s v="Low"/>
    <x v="1"/>
    <n v="0.23"/>
  </r>
  <r>
    <n v="10824"/>
    <x v="3"/>
    <x v="4"/>
    <n v="280"/>
    <n v="3"/>
    <n v="7"/>
    <n v="1960"/>
    <s v="No"/>
    <n v="274.39999999999998"/>
    <n v="285.59999999999991"/>
    <x v="144"/>
    <s v="High"/>
    <x v="3"/>
    <n v="0.19"/>
  </r>
  <r>
    <n v="69219"/>
    <x v="5"/>
    <x v="0"/>
    <n v="571"/>
    <n v="10"/>
    <n v="12"/>
    <n v="6852"/>
    <s v="Yes"/>
    <n v="890.76"/>
    <n v="4248.24"/>
    <x v="205"/>
    <s v="High"/>
    <x v="4"/>
    <n v="0.18"/>
  </r>
  <r>
    <n v="94160"/>
    <x v="1"/>
    <x v="0"/>
    <n v="1177"/>
    <n v="10"/>
    <n v="350"/>
    <n v="411950"/>
    <s v="No"/>
    <n v="57673"/>
    <n v="48257"/>
    <x v="179"/>
    <s v="High"/>
    <x v="3"/>
    <n v="0.23"/>
  </r>
  <r>
    <n v="24486"/>
    <x v="4"/>
    <x v="2"/>
    <n v="1135"/>
    <n v="120"/>
    <n v="7"/>
    <n v="7945"/>
    <s v="Yes"/>
    <n v="556.15"/>
    <n v="1713.8500000000004"/>
    <x v="132"/>
    <s v="Medium"/>
    <x v="3"/>
    <n v="0.22"/>
  </r>
  <r>
    <n v="87323"/>
    <x v="1"/>
    <x v="0"/>
    <n v="1153"/>
    <n v="10"/>
    <n v="15"/>
    <n v="17295"/>
    <s v="Yes"/>
    <n v="1037.7"/>
    <n v="4727.2999999999993"/>
    <x v="105"/>
    <s v="Medium"/>
    <x v="0"/>
    <n v="0.23"/>
  </r>
  <r>
    <n v="95518"/>
    <x v="2"/>
    <x v="3"/>
    <n v="2177"/>
    <n v="250"/>
    <n v="350"/>
    <n v="761950"/>
    <s v="No"/>
    <n v="30478"/>
    <n v="165452"/>
    <x v="206"/>
    <s v="Low"/>
    <x v="3"/>
    <n v="0.2"/>
  </r>
  <r>
    <n v="78500"/>
    <x v="2"/>
    <x v="0"/>
    <n v="1031"/>
    <n v="10"/>
    <n v="7"/>
    <n v="7217"/>
    <s v="No"/>
    <n v="505.19"/>
    <n v="1556.8100000000004"/>
    <x v="207"/>
    <s v="Medium"/>
    <x v="3"/>
    <n v="0.2"/>
  </r>
  <r>
    <n v="19793"/>
    <x v="2"/>
    <x v="2"/>
    <n v="1976"/>
    <n v="120"/>
    <n v="20"/>
    <n v="39520"/>
    <s v="No"/>
    <n v="2766.4"/>
    <n v="16993.599999999999"/>
    <x v="131"/>
    <s v="Medium"/>
    <x v="3"/>
    <n v="0.2"/>
  </r>
  <r>
    <n v="67365"/>
    <x v="0"/>
    <x v="2"/>
    <n v="2821"/>
    <n v="120"/>
    <n v="125"/>
    <n v="352625"/>
    <s v="Yes"/>
    <n v="0"/>
    <n v="14105"/>
    <x v="162"/>
    <s v="None"/>
    <x v="1"/>
    <n v="0.24"/>
  </r>
  <r>
    <n v="21831"/>
    <x v="4"/>
    <x v="4"/>
    <n v="2852"/>
    <n v="3"/>
    <n v="350"/>
    <n v="998200"/>
    <s v="Yes"/>
    <n v="19964"/>
    <n v="236716"/>
    <x v="208"/>
    <s v="Low"/>
    <x v="3"/>
    <n v="0.22"/>
  </r>
  <r>
    <n v="70012"/>
    <x v="0"/>
    <x v="1"/>
    <n v="2914"/>
    <n v="260"/>
    <n v="12"/>
    <n v="34968"/>
    <s v="No"/>
    <n v="4895.5200000000004"/>
    <n v="21330.48"/>
    <x v="209"/>
    <s v="High"/>
    <x v="4"/>
    <n v="0.24"/>
  </r>
  <r>
    <n v="50485"/>
    <x v="3"/>
    <x v="3"/>
    <n v="1870"/>
    <n v="250"/>
    <n v="350"/>
    <n v="654500"/>
    <s v="No"/>
    <n v="65450"/>
    <n v="102850"/>
    <x v="210"/>
    <s v="High"/>
    <x v="3"/>
    <n v="0.19"/>
  </r>
  <r>
    <n v="19019"/>
    <x v="1"/>
    <x v="2"/>
    <n v="2628"/>
    <n v="120"/>
    <n v="15"/>
    <n v="39420"/>
    <s v="No"/>
    <n v="3547.8"/>
    <n v="9592.1999999999971"/>
    <x v="211"/>
    <s v="Medium"/>
    <x v="0"/>
    <n v="0.23"/>
  </r>
  <r>
    <n v="59693"/>
    <x v="0"/>
    <x v="0"/>
    <n v="973"/>
    <n v="10"/>
    <n v="20"/>
    <n v="19460"/>
    <s v="No"/>
    <n v="1751.4"/>
    <n v="7978.5999999999985"/>
    <x v="212"/>
    <s v="Medium"/>
    <x v="3"/>
    <n v="0.24"/>
  </r>
  <r>
    <n v="38979"/>
    <x v="5"/>
    <x v="0"/>
    <n v="1114"/>
    <n v="10"/>
    <n v="125"/>
    <n v="139250"/>
    <s v="Yes"/>
    <n v="11140"/>
    <n v="-5570"/>
    <x v="155"/>
    <s v="Medium"/>
    <x v="1"/>
    <n v="0.18"/>
  </r>
  <r>
    <n v="22084"/>
    <x v="1"/>
    <x v="4"/>
    <n v="1580"/>
    <n v="3"/>
    <n v="12"/>
    <n v="18960"/>
    <s v="No"/>
    <n v="1706.4"/>
    <n v="12513.599999999999"/>
    <x v="113"/>
    <s v="Medium"/>
    <x v="4"/>
    <n v="0.23"/>
  </r>
  <r>
    <n v="37140"/>
    <x v="5"/>
    <x v="1"/>
    <n v="546"/>
    <n v="260"/>
    <n v="300"/>
    <n v="163800"/>
    <s v="No"/>
    <n v="24570"/>
    <n v="2730"/>
    <x v="213"/>
    <s v="High"/>
    <x v="2"/>
    <n v="0.18"/>
  </r>
  <r>
    <n v="65585"/>
    <x v="5"/>
    <x v="0"/>
    <n v="788"/>
    <n v="10"/>
    <n v="300"/>
    <n v="236400"/>
    <s v="No"/>
    <n v="0"/>
    <n v="39400"/>
    <x v="37"/>
    <s v="None"/>
    <x v="2"/>
    <n v="0.18"/>
  </r>
  <r>
    <n v="54229"/>
    <x v="5"/>
    <x v="1"/>
    <n v="1694"/>
    <n v="260"/>
    <n v="20"/>
    <n v="33880"/>
    <s v="Yes"/>
    <n v="3049.2"/>
    <n v="13890.8"/>
    <x v="214"/>
    <s v="Medium"/>
    <x v="3"/>
    <n v="0.18"/>
  </r>
  <r>
    <n v="72160"/>
    <x v="4"/>
    <x v="3"/>
    <n v="2935"/>
    <n v="250"/>
    <n v="20"/>
    <n v="58700"/>
    <s v="Yes"/>
    <n v="6457"/>
    <n v="22893"/>
    <x v="215"/>
    <s v="High"/>
    <x v="3"/>
    <n v="0.22"/>
  </r>
  <r>
    <n v="15301"/>
    <x v="0"/>
    <x v="0"/>
    <n v="3495"/>
    <n v="10"/>
    <n v="300"/>
    <n v="1048500"/>
    <s v="Yes"/>
    <n v="125820"/>
    <n v="48930"/>
    <x v="216"/>
    <s v="High"/>
    <x v="2"/>
    <n v="0.24"/>
  </r>
  <r>
    <n v="98280"/>
    <x v="3"/>
    <x v="1"/>
    <n v="1770"/>
    <n v="260"/>
    <n v="12"/>
    <n v="21240"/>
    <s v="Yes"/>
    <n v="2761.2"/>
    <n v="13168.8"/>
    <x v="77"/>
    <s v="High"/>
    <x v="4"/>
    <n v="0.19"/>
  </r>
  <r>
    <n v="23829"/>
    <x v="0"/>
    <x v="0"/>
    <n v="4492.5"/>
    <n v="10"/>
    <n v="7"/>
    <n v="31447.5"/>
    <s v="No"/>
    <n v="314.47500000000002"/>
    <n v="8670.5249999999978"/>
    <x v="132"/>
    <s v="Low"/>
    <x v="3"/>
    <n v="0.24"/>
  </r>
  <r>
    <n v="20093"/>
    <x v="2"/>
    <x v="2"/>
    <n v="3997.5"/>
    <n v="120"/>
    <n v="15"/>
    <n v="59962.5"/>
    <s v="Yes"/>
    <n v="7795.125"/>
    <n v="12192.375"/>
    <x v="123"/>
    <s v="High"/>
    <x v="0"/>
    <n v="0.2"/>
  </r>
  <r>
    <n v="70172"/>
    <x v="3"/>
    <x v="5"/>
    <n v="2146"/>
    <n v="5"/>
    <n v="7"/>
    <n v="15022"/>
    <s v="No"/>
    <n v="0"/>
    <n v="4292"/>
    <x v="86"/>
    <s v="None"/>
    <x v="3"/>
    <n v="0.19"/>
  </r>
  <r>
    <n v="65178"/>
    <x v="1"/>
    <x v="0"/>
    <n v="1785"/>
    <n v="10"/>
    <n v="12"/>
    <n v="21420"/>
    <s v="No"/>
    <n v="428.4"/>
    <n v="15636.599999999999"/>
    <x v="6"/>
    <s v="Low"/>
    <x v="4"/>
    <n v="0.23"/>
  </r>
  <r>
    <n v="68168"/>
    <x v="4"/>
    <x v="0"/>
    <n v="2559"/>
    <n v="10"/>
    <n v="15"/>
    <n v="38385"/>
    <s v="No"/>
    <n v="5757.75"/>
    <n v="7037.25"/>
    <x v="217"/>
    <s v="High"/>
    <x v="0"/>
    <n v="0.22"/>
  </r>
  <r>
    <n v="98283"/>
    <x v="2"/>
    <x v="5"/>
    <n v="1403"/>
    <n v="5"/>
    <n v="7"/>
    <n v="9821"/>
    <s v="Yes"/>
    <n v="589.26"/>
    <n v="2216.7399999999998"/>
    <x v="218"/>
    <s v="Medium"/>
    <x v="3"/>
    <n v="0.2"/>
  </r>
  <r>
    <n v="75858"/>
    <x v="4"/>
    <x v="1"/>
    <n v="1916"/>
    <n v="260"/>
    <n v="300"/>
    <n v="574800"/>
    <s v="Yes"/>
    <n v="11496"/>
    <n v="84304"/>
    <x v="165"/>
    <s v="Low"/>
    <x v="2"/>
    <n v="0.22"/>
  </r>
  <r>
    <n v="23885"/>
    <x v="0"/>
    <x v="1"/>
    <n v="671"/>
    <n v="260"/>
    <n v="15"/>
    <n v="10065"/>
    <s v="No"/>
    <n v="402.6"/>
    <n v="2952.3999999999996"/>
    <x v="75"/>
    <s v="Low"/>
    <x v="0"/>
    <n v="0.24"/>
  </r>
  <r>
    <n v="23073"/>
    <x v="4"/>
    <x v="3"/>
    <n v="623"/>
    <n v="250"/>
    <n v="350"/>
    <n v="218050"/>
    <s v="Yes"/>
    <n v="26166"/>
    <n v="29904"/>
    <x v="219"/>
    <s v="High"/>
    <x v="3"/>
    <n v="0.22"/>
  </r>
  <r>
    <n v="31981"/>
    <x v="0"/>
    <x v="0"/>
    <n v="380"/>
    <n v="10"/>
    <n v="7"/>
    <n v="2660"/>
    <s v="No"/>
    <n v="292.60000000000002"/>
    <n v="467.40000000000009"/>
    <x v="220"/>
    <s v="High"/>
    <x v="3"/>
    <n v="0.24"/>
  </r>
  <r>
    <n v="68498"/>
    <x v="0"/>
    <x v="0"/>
    <n v="2198"/>
    <n v="10"/>
    <n v="15"/>
    <n v="32970"/>
    <s v="Yes"/>
    <n v="1978.2"/>
    <n v="9011.7999999999993"/>
    <x v="221"/>
    <s v="Medium"/>
    <x v="0"/>
    <n v="0.24"/>
  </r>
  <r>
    <n v="18324"/>
    <x v="4"/>
    <x v="2"/>
    <n v="2646"/>
    <n v="120"/>
    <n v="20"/>
    <n v="52920"/>
    <s v="No"/>
    <n v="2116.8000000000002"/>
    <n v="24343.199999999997"/>
    <x v="222"/>
    <s v="Low"/>
    <x v="3"/>
    <n v="0.22"/>
  </r>
  <r>
    <n v="74370"/>
    <x v="5"/>
    <x v="1"/>
    <n v="344"/>
    <n v="260"/>
    <n v="350"/>
    <n v="120400"/>
    <s v="Yes"/>
    <n v="13244"/>
    <n v="17716"/>
    <x v="155"/>
    <s v="High"/>
    <x v="3"/>
    <n v="0.18"/>
  </r>
  <r>
    <n v="98766"/>
    <x v="4"/>
    <x v="4"/>
    <n v="908"/>
    <n v="3"/>
    <n v="12"/>
    <n v="10896"/>
    <s v="No"/>
    <n v="326.88"/>
    <n v="7845.1200000000008"/>
    <x v="25"/>
    <s v="Low"/>
    <x v="4"/>
    <n v="0.22"/>
  </r>
  <r>
    <n v="99206"/>
    <x v="2"/>
    <x v="0"/>
    <n v="2385"/>
    <n v="10"/>
    <n v="125"/>
    <n v="298125"/>
    <s v="Yes"/>
    <n v="14906.25"/>
    <n v="-2981.25"/>
    <x v="221"/>
    <s v="Medium"/>
    <x v="1"/>
    <n v="0.2"/>
  </r>
  <r>
    <n v="41331"/>
    <x v="4"/>
    <x v="1"/>
    <n v="552"/>
    <n v="260"/>
    <n v="350"/>
    <n v="193200"/>
    <s v="No"/>
    <n v="9660"/>
    <n v="40020"/>
    <x v="222"/>
    <s v="Medium"/>
    <x v="3"/>
    <n v="0.22"/>
  </r>
  <r>
    <n v="41208"/>
    <x v="3"/>
    <x v="4"/>
    <n v="1513"/>
    <n v="3"/>
    <n v="15"/>
    <n v="22695"/>
    <s v="No"/>
    <n v="3177.3"/>
    <n v="4387.7000000000007"/>
    <x v="174"/>
    <s v="High"/>
    <x v="0"/>
    <n v="0.19"/>
  </r>
  <r>
    <n v="76683"/>
    <x v="3"/>
    <x v="2"/>
    <n v="2966"/>
    <n v="120"/>
    <n v="350"/>
    <n v="1038100"/>
    <s v="Yes"/>
    <n v="20762"/>
    <n v="246178"/>
    <x v="223"/>
    <s v="Low"/>
    <x v="3"/>
    <n v="0.19"/>
  </r>
  <r>
    <n v="22780"/>
    <x v="5"/>
    <x v="1"/>
    <n v="1038"/>
    <n v="260"/>
    <n v="20"/>
    <n v="20760"/>
    <s v="Yes"/>
    <n v="1868.4"/>
    <n v="8511.5999999999985"/>
    <x v="224"/>
    <s v="Medium"/>
    <x v="3"/>
    <n v="0.18"/>
  </r>
  <r>
    <n v="93736"/>
    <x v="1"/>
    <x v="3"/>
    <n v="1221"/>
    <n v="250"/>
    <n v="300"/>
    <n v="366300"/>
    <s v="Yes"/>
    <n v="21978"/>
    <n v="39072"/>
    <x v="64"/>
    <s v="Medium"/>
    <x v="2"/>
    <n v="0.23"/>
  </r>
  <r>
    <n v="46587"/>
    <x v="5"/>
    <x v="0"/>
    <n v="905"/>
    <n v="10"/>
    <n v="20"/>
    <n v="18100"/>
    <s v="No"/>
    <n v="2172"/>
    <n v="6878"/>
    <x v="225"/>
    <s v="High"/>
    <x v="3"/>
    <n v="0.18"/>
  </r>
  <r>
    <n v="99984"/>
    <x v="3"/>
    <x v="1"/>
    <n v="1686"/>
    <n v="260"/>
    <n v="7"/>
    <n v="11802"/>
    <s v="Yes"/>
    <n v="0"/>
    <n v="3372"/>
    <x v="226"/>
    <s v="None"/>
    <x v="3"/>
    <n v="0.19"/>
  </r>
  <r>
    <n v="45405"/>
    <x v="2"/>
    <x v="5"/>
    <n v="1757"/>
    <n v="5"/>
    <n v="20"/>
    <n v="35140"/>
    <s v="Yes"/>
    <n v="2108.4"/>
    <n v="15461.599999999999"/>
    <x v="132"/>
    <s v="Medium"/>
    <x v="3"/>
    <n v="0.2"/>
  </r>
  <r>
    <n v="55212"/>
    <x v="1"/>
    <x v="2"/>
    <n v="790"/>
    <n v="120"/>
    <n v="15"/>
    <n v="11850"/>
    <s v="Yes"/>
    <n v="1185"/>
    <n v="2765"/>
    <x v="227"/>
    <s v="High"/>
    <x v="0"/>
    <n v="0.23"/>
  </r>
  <r>
    <n v="63231"/>
    <x v="4"/>
    <x v="4"/>
    <n v="2299"/>
    <n v="3"/>
    <n v="12"/>
    <n v="27588"/>
    <s v="Yes"/>
    <n v="1655.28"/>
    <n v="19035.72"/>
    <x v="171"/>
    <s v="Medium"/>
    <x v="4"/>
    <n v="0.22"/>
  </r>
  <r>
    <n v="73642"/>
    <x v="2"/>
    <x v="2"/>
    <n v="1033"/>
    <n v="120"/>
    <n v="20"/>
    <n v="20660"/>
    <s v="No"/>
    <n v="1033"/>
    <n v="9297"/>
    <x v="228"/>
    <s v="Medium"/>
    <x v="3"/>
    <n v="0.2"/>
  </r>
  <r>
    <n v="60906"/>
    <x v="3"/>
    <x v="5"/>
    <n v="2500"/>
    <n v="5"/>
    <n v="125"/>
    <n v="312500"/>
    <s v="No"/>
    <n v="21875"/>
    <n v="-9375"/>
    <x v="229"/>
    <s v="Medium"/>
    <x v="1"/>
    <n v="0.19"/>
  </r>
  <r>
    <n v="20993"/>
    <x v="4"/>
    <x v="0"/>
    <n v="2104.5"/>
    <n v="10"/>
    <n v="350"/>
    <n v="736575"/>
    <s v="Yes"/>
    <n v="81023.25"/>
    <n v="108381.75"/>
    <x v="159"/>
    <s v="High"/>
    <x v="3"/>
    <n v="0.22"/>
  </r>
  <r>
    <n v="64882"/>
    <x v="2"/>
    <x v="2"/>
    <n v="2177"/>
    <n v="120"/>
    <n v="350"/>
    <n v="761950"/>
    <s v="No"/>
    <n v="30478"/>
    <n v="165452"/>
    <x v="64"/>
    <s v="Low"/>
    <x v="3"/>
    <n v="0.2"/>
  </r>
  <r>
    <n v="78263"/>
    <x v="0"/>
    <x v="4"/>
    <n v="2567"/>
    <n v="3"/>
    <n v="15"/>
    <n v="38505"/>
    <s v="No"/>
    <n v="5005.6499999999996"/>
    <n v="7829.3499999999985"/>
    <x v="230"/>
    <s v="High"/>
    <x v="0"/>
    <n v="0.24"/>
  </r>
  <r>
    <n v="97775"/>
    <x v="2"/>
    <x v="5"/>
    <n v="544"/>
    <n v="5"/>
    <n v="7"/>
    <n v="3808"/>
    <s v="No"/>
    <n v="114.24"/>
    <n v="973.76000000000022"/>
    <x v="81"/>
    <s v="Low"/>
    <x v="3"/>
    <n v="0.2"/>
  </r>
  <r>
    <n v="54481"/>
    <x v="3"/>
    <x v="0"/>
    <n v="1006"/>
    <n v="10"/>
    <n v="350"/>
    <n v="352100"/>
    <s v="Yes"/>
    <n v="0"/>
    <n v="90540"/>
    <x v="231"/>
    <s v="None"/>
    <x v="3"/>
    <n v="0.19"/>
  </r>
  <r>
    <n v="74144"/>
    <x v="2"/>
    <x v="2"/>
    <n v="2826"/>
    <n v="120"/>
    <n v="15"/>
    <n v="42390"/>
    <s v="No"/>
    <n v="6358.5"/>
    <n v="7771.5"/>
    <x v="20"/>
    <s v="High"/>
    <x v="0"/>
    <n v="0.2"/>
  </r>
  <r>
    <n v="68950"/>
    <x v="1"/>
    <x v="5"/>
    <n v="2313"/>
    <n v="5"/>
    <n v="350"/>
    <n v="809550"/>
    <s v="Yes"/>
    <n v="80955"/>
    <n v="127215"/>
    <x v="180"/>
    <s v="High"/>
    <x v="3"/>
    <n v="0.23"/>
  </r>
  <r>
    <n v="98748"/>
    <x v="0"/>
    <x v="4"/>
    <n v="1947"/>
    <n v="3"/>
    <n v="12"/>
    <n v="23364"/>
    <s v="No"/>
    <n v="700.92"/>
    <n v="16822.080000000002"/>
    <x v="150"/>
    <s v="Low"/>
    <x v="4"/>
    <n v="0.24"/>
  </r>
  <r>
    <n v="49640"/>
    <x v="5"/>
    <x v="0"/>
    <n v="380"/>
    <n v="10"/>
    <n v="15"/>
    <n v="5700"/>
    <s v="No"/>
    <n v="684"/>
    <n v="1216"/>
    <x v="70"/>
    <s v="High"/>
    <x v="0"/>
    <n v="0.18"/>
  </r>
  <r>
    <n v="78170"/>
    <x v="1"/>
    <x v="3"/>
    <n v="2436"/>
    <n v="250"/>
    <n v="300"/>
    <n v="730800"/>
    <s v="Yes"/>
    <n v="43848"/>
    <n v="77952"/>
    <x v="232"/>
    <s v="Medium"/>
    <x v="2"/>
    <n v="0.23"/>
  </r>
  <r>
    <n v="13326"/>
    <x v="2"/>
    <x v="0"/>
    <n v="1496"/>
    <n v="10"/>
    <n v="350"/>
    <n v="523600"/>
    <s v="Yes"/>
    <n v="31416"/>
    <n v="103224"/>
    <x v="233"/>
    <s v="Medium"/>
    <x v="3"/>
    <n v="0.2"/>
  </r>
  <r>
    <n v="16913"/>
    <x v="3"/>
    <x v="0"/>
    <n v="3513"/>
    <n v="10"/>
    <n v="125"/>
    <n v="439125"/>
    <s v="Yes"/>
    <n v="30738.75"/>
    <n v="-13173.75"/>
    <x v="234"/>
    <s v="Medium"/>
    <x v="1"/>
    <n v="0.19"/>
  </r>
  <r>
    <n v="81190"/>
    <x v="1"/>
    <x v="2"/>
    <n v="2076"/>
    <n v="120"/>
    <n v="350"/>
    <n v="726600"/>
    <s v="No"/>
    <n v="43596"/>
    <n v="143244"/>
    <x v="235"/>
    <s v="Medium"/>
    <x v="3"/>
    <n v="0.23"/>
  </r>
  <r>
    <n v="46336"/>
    <x v="1"/>
    <x v="5"/>
    <n v="1298"/>
    <n v="5"/>
    <n v="7"/>
    <n v="9086"/>
    <s v="No"/>
    <n v="1181.18"/>
    <n v="1414.8199999999997"/>
    <x v="9"/>
    <s v="High"/>
    <x v="3"/>
    <n v="0.23"/>
  </r>
  <r>
    <n v="25692"/>
    <x v="3"/>
    <x v="0"/>
    <n v="1728"/>
    <n v="10"/>
    <n v="300"/>
    <n v="518400"/>
    <s v="Yes"/>
    <n v="10368"/>
    <n v="76032"/>
    <x v="34"/>
    <s v="Low"/>
    <x v="2"/>
    <n v="0.19"/>
  </r>
  <r>
    <n v="83587"/>
    <x v="2"/>
    <x v="4"/>
    <n v="1174"/>
    <n v="3"/>
    <n v="125"/>
    <n v="146750"/>
    <s v="No"/>
    <n v="22012.5"/>
    <n v="-16142.5"/>
    <x v="136"/>
    <s v="High"/>
    <x v="1"/>
    <n v="0.2"/>
  </r>
  <r>
    <n v="43905"/>
    <x v="3"/>
    <x v="0"/>
    <n v="1259"/>
    <n v="10"/>
    <n v="7"/>
    <n v="8813"/>
    <s v="No"/>
    <n v="705.04"/>
    <n v="1812.96"/>
    <x v="235"/>
    <s v="Medium"/>
    <x v="3"/>
    <n v="0.19"/>
  </r>
  <r>
    <n v="87624"/>
    <x v="5"/>
    <x v="3"/>
    <n v="641"/>
    <n v="250"/>
    <n v="15"/>
    <n v="9615"/>
    <s v="Yes"/>
    <n v="961.5"/>
    <n v="2243.5"/>
    <x v="77"/>
    <s v="High"/>
    <x v="0"/>
    <n v="0.18"/>
  </r>
  <r>
    <n v="90754"/>
    <x v="5"/>
    <x v="0"/>
    <n v="2417"/>
    <n v="10"/>
    <n v="350"/>
    <n v="845950"/>
    <s v="Yes"/>
    <n v="76135.5"/>
    <n v="141394.5"/>
    <x v="204"/>
    <s v="Medium"/>
    <x v="3"/>
    <n v="0.18"/>
  </r>
  <r>
    <n v="81976"/>
    <x v="4"/>
    <x v="2"/>
    <n v="3793.5"/>
    <n v="120"/>
    <n v="300"/>
    <n v="1138050"/>
    <s v="No"/>
    <n v="102424.5"/>
    <n v="87250.5"/>
    <x v="8"/>
    <s v="Medium"/>
    <x v="2"/>
    <n v="0.22"/>
  </r>
  <r>
    <n v="76920"/>
    <x v="1"/>
    <x v="4"/>
    <n v="3445.5"/>
    <n v="3"/>
    <n v="125"/>
    <n v="430687.5"/>
    <s v="Yes"/>
    <n v="43068.75"/>
    <n v="-25841.25"/>
    <x v="170"/>
    <s v="High"/>
    <x v="1"/>
    <n v="0.23"/>
  </r>
  <r>
    <n v="63545"/>
    <x v="1"/>
    <x v="5"/>
    <n v="663"/>
    <n v="5"/>
    <n v="125"/>
    <n v="82875"/>
    <s v="No"/>
    <n v="828.75"/>
    <n v="2486.25"/>
    <x v="107"/>
    <s v="Low"/>
    <x v="1"/>
    <n v="0.23"/>
  </r>
  <r>
    <n v="49680"/>
    <x v="5"/>
    <x v="0"/>
    <n v="2763"/>
    <n v="10"/>
    <n v="12"/>
    <n v="33156"/>
    <s v="No"/>
    <n v="2320.92"/>
    <n v="22546.080000000002"/>
    <x v="56"/>
    <s v="Medium"/>
    <x v="4"/>
    <n v="0.18"/>
  </r>
  <r>
    <n v="28691"/>
    <x v="4"/>
    <x v="1"/>
    <n v="1135"/>
    <n v="260"/>
    <n v="7"/>
    <n v="7945"/>
    <s v="No"/>
    <n v="556.15"/>
    <n v="1713.8500000000004"/>
    <x v="223"/>
    <s v="Medium"/>
    <x v="3"/>
    <n v="0.22"/>
  </r>
  <r>
    <n v="64826"/>
    <x v="4"/>
    <x v="1"/>
    <n v="1630.5"/>
    <n v="260"/>
    <n v="15"/>
    <n v="24457.5"/>
    <s v="Yes"/>
    <n v="2201.1750000000002"/>
    <n v="5951.3249999999989"/>
    <x v="198"/>
    <s v="Medium"/>
    <x v="0"/>
    <n v="0.22"/>
  </r>
  <r>
    <n v="79449"/>
    <x v="1"/>
    <x v="5"/>
    <n v="1857"/>
    <n v="5"/>
    <n v="125"/>
    <n v="232125"/>
    <s v="No"/>
    <n v="20891.25"/>
    <n v="-11606.25"/>
    <x v="218"/>
    <s v="Medium"/>
    <x v="1"/>
    <n v="0.23"/>
  </r>
  <r>
    <n v="85862"/>
    <x v="4"/>
    <x v="5"/>
    <n v="200"/>
    <n v="5"/>
    <n v="350"/>
    <n v="70000"/>
    <s v="Yes"/>
    <n v="9800"/>
    <n v="8200"/>
    <x v="232"/>
    <s v="High"/>
    <x v="3"/>
    <n v="0.22"/>
  </r>
  <r>
    <n v="10651"/>
    <x v="3"/>
    <x v="3"/>
    <n v="263"/>
    <n v="250"/>
    <n v="7"/>
    <n v="1841"/>
    <s v="Yes"/>
    <n v="18.41"/>
    <n v="507.58999999999992"/>
    <x v="236"/>
    <s v="Low"/>
    <x v="3"/>
    <n v="0.19"/>
  </r>
  <r>
    <n v="14024"/>
    <x v="4"/>
    <x v="0"/>
    <n v="1725"/>
    <n v="10"/>
    <n v="350"/>
    <n v="603750"/>
    <s v="No"/>
    <n v="0"/>
    <n v="155250"/>
    <x v="237"/>
    <s v="None"/>
    <x v="3"/>
    <n v="0.22"/>
  </r>
  <r>
    <n v="71814"/>
    <x v="5"/>
    <x v="5"/>
    <n v="720"/>
    <n v="5"/>
    <n v="350"/>
    <n v="252000"/>
    <s v="Yes"/>
    <n v="12600"/>
    <n v="52200"/>
    <x v="238"/>
    <s v="Medium"/>
    <x v="3"/>
    <n v="0.18"/>
  </r>
  <r>
    <n v="12396"/>
    <x v="2"/>
    <x v="0"/>
    <n v="1030"/>
    <n v="10"/>
    <n v="7"/>
    <n v="7210"/>
    <s v="Yes"/>
    <n v="72.099999999999994"/>
    <n v="1987.8999999999996"/>
    <x v="0"/>
    <s v="Low"/>
    <x v="3"/>
    <n v="0.2"/>
  </r>
  <r>
    <n v="54491"/>
    <x v="4"/>
    <x v="0"/>
    <n v="2394"/>
    <n v="10"/>
    <n v="20"/>
    <n v="47880"/>
    <s v="No"/>
    <n v="5266.8"/>
    <n v="18673.199999999997"/>
    <x v="36"/>
    <s v="High"/>
    <x v="3"/>
    <n v="0.22"/>
  </r>
  <r>
    <n v="49994"/>
    <x v="2"/>
    <x v="2"/>
    <n v="1967"/>
    <n v="120"/>
    <n v="12"/>
    <n v="23604"/>
    <s v="No"/>
    <n v="2124.36"/>
    <n v="15578.64"/>
    <x v="228"/>
    <s v="Medium"/>
    <x v="4"/>
    <n v="0.2"/>
  </r>
  <r>
    <n v="68372"/>
    <x v="1"/>
    <x v="2"/>
    <n v="923"/>
    <n v="120"/>
    <n v="125"/>
    <n v="115375"/>
    <s v="No"/>
    <n v="1153.75"/>
    <n v="3461.25"/>
    <x v="28"/>
    <s v="Low"/>
    <x v="1"/>
    <n v="0.23"/>
  </r>
  <r>
    <n v="82956"/>
    <x v="1"/>
    <x v="3"/>
    <n v="2663"/>
    <n v="250"/>
    <n v="20"/>
    <n v="53260"/>
    <s v="No"/>
    <n v="2663"/>
    <n v="23967"/>
    <x v="195"/>
    <s v="Medium"/>
    <x v="3"/>
    <n v="0.23"/>
  </r>
  <r>
    <n v="41629"/>
    <x v="0"/>
    <x v="4"/>
    <n v="1858"/>
    <n v="3"/>
    <n v="12"/>
    <n v="22296"/>
    <s v="No"/>
    <n v="222.96"/>
    <n v="16499.04"/>
    <x v="239"/>
    <s v="Low"/>
    <x v="4"/>
    <n v="0.24"/>
  </r>
  <r>
    <n v="32242"/>
    <x v="3"/>
    <x v="5"/>
    <n v="2342"/>
    <n v="5"/>
    <n v="12"/>
    <n v="28104"/>
    <s v="No"/>
    <n v="1405.2"/>
    <n v="19672.8"/>
    <x v="135"/>
    <s v="Medium"/>
    <x v="4"/>
    <n v="0.19"/>
  </r>
  <r>
    <n v="54363"/>
    <x v="5"/>
    <x v="0"/>
    <n v="1715"/>
    <n v="10"/>
    <n v="20"/>
    <n v="34300"/>
    <s v="No"/>
    <n v="4116"/>
    <n v="13034"/>
    <x v="55"/>
    <s v="High"/>
    <x v="3"/>
    <n v="0.18"/>
  </r>
  <r>
    <n v="37736"/>
    <x v="4"/>
    <x v="2"/>
    <n v="3850.5"/>
    <n v="120"/>
    <n v="20"/>
    <n v="77010"/>
    <s v="No"/>
    <n v="2310.3000000000002"/>
    <n v="36194.700000000004"/>
    <x v="4"/>
    <s v="Low"/>
    <x v="3"/>
    <n v="0.22"/>
  </r>
  <r>
    <n v="33483"/>
    <x v="1"/>
    <x v="2"/>
    <n v="241"/>
    <n v="120"/>
    <n v="20"/>
    <n v="4820"/>
    <s v="Yes"/>
    <n v="482"/>
    <n v="1928"/>
    <x v="240"/>
    <s v="High"/>
    <x v="3"/>
    <n v="0.23"/>
  </r>
  <r>
    <n v="11408"/>
    <x v="3"/>
    <x v="4"/>
    <n v="1513"/>
    <n v="3"/>
    <n v="350"/>
    <n v="529550"/>
    <s v="Yes"/>
    <n v="0"/>
    <n v="136170"/>
    <x v="133"/>
    <s v="None"/>
    <x v="3"/>
    <n v="0.19"/>
  </r>
  <r>
    <n v="52473"/>
    <x v="3"/>
    <x v="4"/>
    <n v="2811"/>
    <n v="3"/>
    <n v="300"/>
    <n v="843300"/>
    <s v="Yes"/>
    <n v="92763"/>
    <n v="47787"/>
    <x v="212"/>
    <s v="High"/>
    <x v="2"/>
    <n v="0.19"/>
  </r>
  <r>
    <n v="48340"/>
    <x v="2"/>
    <x v="4"/>
    <n v="1790"/>
    <n v="3"/>
    <n v="350"/>
    <n v="626500"/>
    <s v="Yes"/>
    <n v="81445"/>
    <n v="79655"/>
    <x v="241"/>
    <s v="High"/>
    <x v="3"/>
    <n v="0.2"/>
  </r>
  <r>
    <n v="20732"/>
    <x v="0"/>
    <x v="1"/>
    <n v="2907"/>
    <n v="260"/>
    <n v="7"/>
    <n v="20349"/>
    <s v="Yes"/>
    <n v="1627.92"/>
    <n v="4186.0800000000017"/>
    <x v="62"/>
    <s v="Medium"/>
    <x v="3"/>
    <n v="0.24"/>
  </r>
  <r>
    <n v="81421"/>
    <x v="0"/>
    <x v="5"/>
    <n v="677"/>
    <n v="5"/>
    <n v="15"/>
    <n v="10155"/>
    <s v="No"/>
    <n v="1218.5999999999999"/>
    <n v="2166.3999999999996"/>
    <x v="107"/>
    <s v="High"/>
    <x v="0"/>
    <n v="0.24"/>
  </r>
  <r>
    <n v="48296"/>
    <x v="1"/>
    <x v="2"/>
    <n v="663"/>
    <n v="120"/>
    <n v="125"/>
    <n v="82875"/>
    <s v="Yes"/>
    <n v="828.75"/>
    <n v="2486.25"/>
    <x v="53"/>
    <s v="Low"/>
    <x v="1"/>
    <n v="0.23"/>
  </r>
  <r>
    <n v="31828"/>
    <x v="2"/>
    <x v="0"/>
    <n v="2155"/>
    <n v="10"/>
    <n v="350"/>
    <n v="754250"/>
    <s v="Yes"/>
    <n v="7542.5"/>
    <n v="186407.5"/>
    <x v="242"/>
    <s v="Low"/>
    <x v="3"/>
    <n v="0.2"/>
  </r>
  <r>
    <n v="44782"/>
    <x v="1"/>
    <x v="5"/>
    <n v="2734"/>
    <n v="5"/>
    <n v="7"/>
    <n v="19138"/>
    <s v="No"/>
    <n v="2296.56"/>
    <n v="3171.4399999999987"/>
    <x v="243"/>
    <s v="High"/>
    <x v="3"/>
    <n v="0.23"/>
  </r>
  <r>
    <n v="89136"/>
    <x v="3"/>
    <x v="2"/>
    <n v="1250"/>
    <n v="120"/>
    <n v="300"/>
    <n v="375000"/>
    <s v="Yes"/>
    <n v="18750"/>
    <n v="43750"/>
    <x v="85"/>
    <s v="Medium"/>
    <x v="2"/>
    <n v="0.19"/>
  </r>
  <r>
    <n v="52131"/>
    <x v="2"/>
    <x v="1"/>
    <n v="306"/>
    <n v="260"/>
    <n v="12"/>
    <n v="3672"/>
    <s v="Yes"/>
    <n v="330.48"/>
    <n v="2423.52"/>
    <x v="175"/>
    <s v="Medium"/>
    <x v="4"/>
    <n v="0.2"/>
  </r>
  <r>
    <n v="23035"/>
    <x v="1"/>
    <x v="0"/>
    <n v="2261"/>
    <n v="10"/>
    <n v="15"/>
    <n v="33915"/>
    <s v="No"/>
    <n v="1356.6"/>
    <n v="9948.4000000000015"/>
    <x v="146"/>
    <s v="Low"/>
    <x v="0"/>
    <n v="0.23"/>
  </r>
  <r>
    <n v="74413"/>
    <x v="4"/>
    <x v="2"/>
    <n v="598"/>
    <n v="120"/>
    <n v="12"/>
    <n v="7176"/>
    <s v="No"/>
    <n v="574.08000000000004"/>
    <n v="4807.92"/>
    <x v="239"/>
    <s v="Medium"/>
    <x v="4"/>
    <n v="0.22"/>
  </r>
  <r>
    <n v="77156"/>
    <x v="2"/>
    <x v="3"/>
    <n v="1744"/>
    <n v="250"/>
    <n v="125"/>
    <n v="218000"/>
    <s v="Yes"/>
    <n v="2180"/>
    <n v="6540"/>
    <x v="244"/>
    <s v="Low"/>
    <x v="1"/>
    <n v="0.2"/>
  </r>
  <r>
    <n v="86012"/>
    <x v="1"/>
    <x v="5"/>
    <n v="1282"/>
    <n v="5"/>
    <n v="20"/>
    <n v="25640"/>
    <s v="No"/>
    <n v="2051.1999999999998"/>
    <n v="10768.8"/>
    <x v="48"/>
    <s v="Medium"/>
    <x v="3"/>
    <n v="0.23"/>
  </r>
  <r>
    <n v="30484"/>
    <x v="2"/>
    <x v="3"/>
    <n v="293"/>
    <n v="250"/>
    <n v="20"/>
    <n v="5860"/>
    <s v="Yes"/>
    <n v="879"/>
    <n v="2051"/>
    <x v="157"/>
    <s v="High"/>
    <x v="3"/>
    <n v="0.2"/>
  </r>
  <r>
    <n v="29201"/>
    <x v="1"/>
    <x v="5"/>
    <n v="1375.5"/>
    <n v="5"/>
    <n v="20"/>
    <n v="27510"/>
    <s v="Yes"/>
    <n v="275.10000000000002"/>
    <n v="13479.899999999998"/>
    <x v="245"/>
    <s v="Low"/>
    <x v="3"/>
    <n v="0.23"/>
  </r>
  <r>
    <n v="43511"/>
    <x v="5"/>
    <x v="4"/>
    <n v="1834"/>
    <n v="3"/>
    <n v="20"/>
    <n v="36680"/>
    <s v="No"/>
    <n v="2567.6"/>
    <n v="15772.400000000001"/>
    <x v="176"/>
    <s v="Medium"/>
    <x v="3"/>
    <n v="0.18"/>
  </r>
  <r>
    <n v="90536"/>
    <x v="3"/>
    <x v="3"/>
    <n v="2659"/>
    <n v="250"/>
    <n v="300"/>
    <n v="797700"/>
    <s v="No"/>
    <n v="71793"/>
    <n v="61157"/>
    <x v="9"/>
    <s v="Medium"/>
    <x v="2"/>
    <n v="0.19"/>
  </r>
  <r>
    <n v="16244"/>
    <x v="0"/>
    <x v="0"/>
    <n v="2641"/>
    <n v="10"/>
    <n v="20"/>
    <n v="52820"/>
    <s v="Yes"/>
    <n v="6866.6"/>
    <n v="19543.400000000001"/>
    <x v="83"/>
    <s v="High"/>
    <x v="3"/>
    <n v="0.24"/>
  </r>
  <r>
    <n v="76287"/>
    <x v="1"/>
    <x v="2"/>
    <n v="2755"/>
    <n v="120"/>
    <n v="125"/>
    <n v="344375"/>
    <s v="Yes"/>
    <n v="20662.5"/>
    <n v="-6887.5"/>
    <x v="77"/>
    <s v="Medium"/>
    <x v="1"/>
    <n v="0.23"/>
  </r>
  <r>
    <n v="68821"/>
    <x v="2"/>
    <x v="2"/>
    <n v="704"/>
    <n v="120"/>
    <n v="125"/>
    <n v="88000"/>
    <s v="No"/>
    <n v="4400"/>
    <n v="-880"/>
    <x v="155"/>
    <s v="Medium"/>
    <x v="1"/>
    <n v="0.2"/>
  </r>
  <r>
    <n v="85014"/>
    <x v="5"/>
    <x v="5"/>
    <n v="2340"/>
    <n v="5"/>
    <n v="12"/>
    <n v="28080"/>
    <s v="No"/>
    <n v="1965.6"/>
    <n v="19094.400000000001"/>
    <x v="133"/>
    <s v="Medium"/>
    <x v="4"/>
    <n v="0.18"/>
  </r>
  <r>
    <n v="49271"/>
    <x v="5"/>
    <x v="4"/>
    <n v="2579"/>
    <n v="3"/>
    <n v="20"/>
    <n v="51580"/>
    <s v="No"/>
    <n v="7221.2"/>
    <n v="18568.800000000003"/>
    <x v="170"/>
    <s v="High"/>
    <x v="3"/>
    <n v="0.18"/>
  </r>
  <r>
    <n v="85015"/>
    <x v="4"/>
    <x v="2"/>
    <n v="345"/>
    <n v="120"/>
    <n v="125"/>
    <n v="43125"/>
    <s v="Yes"/>
    <n v="0"/>
    <n v="1725"/>
    <x v="90"/>
    <s v="None"/>
    <x v="1"/>
    <n v="0.22"/>
  </r>
  <r>
    <n v="22745"/>
    <x v="1"/>
    <x v="2"/>
    <n v="2338"/>
    <n v="120"/>
    <n v="7"/>
    <n v="16366"/>
    <s v="No"/>
    <n v="1309.28"/>
    <n v="3366.7199999999993"/>
    <x v="66"/>
    <s v="Medium"/>
    <x v="3"/>
    <n v="0.23"/>
  </r>
  <r>
    <n v="87028"/>
    <x v="0"/>
    <x v="0"/>
    <n v="727"/>
    <n v="10"/>
    <n v="125"/>
    <n v="90875"/>
    <s v="Yes"/>
    <n v="908.75"/>
    <n v="2726.25"/>
    <x v="218"/>
    <s v="Low"/>
    <x v="1"/>
    <n v="0.24"/>
  </r>
  <r>
    <n v="29095"/>
    <x v="3"/>
    <x v="0"/>
    <n v="241"/>
    <n v="10"/>
    <n v="20"/>
    <n v="4820"/>
    <s v="Yes"/>
    <n v="482"/>
    <n v="1928"/>
    <x v="121"/>
    <s v="High"/>
    <x v="3"/>
    <n v="0.19"/>
  </r>
  <r>
    <n v="53984"/>
    <x v="3"/>
    <x v="0"/>
    <n v="1158"/>
    <n v="10"/>
    <n v="20"/>
    <n v="23160"/>
    <s v="No"/>
    <n v="3474"/>
    <n v="8106"/>
    <x v="220"/>
    <s v="High"/>
    <x v="3"/>
    <n v="0.19"/>
  </r>
  <r>
    <n v="43218"/>
    <x v="1"/>
    <x v="0"/>
    <n v="2532"/>
    <n v="10"/>
    <n v="7"/>
    <n v="17724"/>
    <s v="Yes"/>
    <n v="1949.6399999999999"/>
    <n v="3114.3599999999997"/>
    <x v="246"/>
    <s v="High"/>
    <x v="3"/>
    <n v="0.23"/>
  </r>
  <r>
    <n v="87110"/>
    <x v="3"/>
    <x v="0"/>
    <n v="689"/>
    <n v="10"/>
    <n v="300"/>
    <n v="206700"/>
    <s v="Yes"/>
    <n v="6201"/>
    <n v="28249"/>
    <x v="134"/>
    <s v="Low"/>
    <x v="2"/>
    <n v="0.19"/>
  </r>
  <r>
    <n v="37926"/>
    <x v="2"/>
    <x v="2"/>
    <n v="1190"/>
    <n v="120"/>
    <n v="7"/>
    <n v="8330"/>
    <s v="No"/>
    <n v="1082.9000000000001"/>
    <n v="1297.1000000000004"/>
    <x v="118"/>
    <s v="High"/>
    <x v="3"/>
    <n v="0.2"/>
  </r>
  <r>
    <n v="93193"/>
    <x v="1"/>
    <x v="0"/>
    <n v="2851"/>
    <n v="10"/>
    <n v="350"/>
    <n v="997850"/>
    <s v="Yes"/>
    <n v="149677.5"/>
    <n v="106912.5"/>
    <x v="83"/>
    <s v="High"/>
    <x v="3"/>
    <n v="0.23"/>
  </r>
  <r>
    <n v="86096"/>
    <x v="5"/>
    <x v="1"/>
    <n v="1870"/>
    <n v="260"/>
    <n v="15"/>
    <n v="28050"/>
    <s v="Yes"/>
    <n v="3927"/>
    <n v="5423"/>
    <x v="194"/>
    <s v="High"/>
    <x v="0"/>
    <n v="0.18"/>
  </r>
  <r>
    <n v="53475"/>
    <x v="2"/>
    <x v="1"/>
    <n v="853"/>
    <n v="260"/>
    <n v="300"/>
    <n v="255900"/>
    <s v="Yes"/>
    <n v="25590"/>
    <n v="17060"/>
    <x v="185"/>
    <s v="High"/>
    <x v="2"/>
    <n v="0.2"/>
  </r>
  <r>
    <n v="59814"/>
    <x v="4"/>
    <x v="0"/>
    <n v="2518"/>
    <n v="10"/>
    <n v="12"/>
    <n v="30216"/>
    <s v="No"/>
    <n v="0"/>
    <n v="22662"/>
    <x v="87"/>
    <s v="None"/>
    <x v="4"/>
    <n v="0.22"/>
  </r>
  <r>
    <n v="82925"/>
    <x v="4"/>
    <x v="2"/>
    <n v="269"/>
    <n v="120"/>
    <n v="300"/>
    <n v="80700"/>
    <s v="No"/>
    <n v="11298"/>
    <n v="2152"/>
    <x v="247"/>
    <s v="High"/>
    <x v="2"/>
    <n v="0.22"/>
  </r>
  <r>
    <n v="29583"/>
    <x v="0"/>
    <x v="4"/>
    <n v="274"/>
    <n v="3"/>
    <n v="350"/>
    <n v="95900"/>
    <s v="Yes"/>
    <n v="3836"/>
    <n v="20824"/>
    <x v="189"/>
    <s v="Low"/>
    <x v="3"/>
    <n v="0.24"/>
  </r>
  <r>
    <n v="25273"/>
    <x v="2"/>
    <x v="0"/>
    <n v="1731"/>
    <n v="10"/>
    <n v="7"/>
    <n v="12117"/>
    <s v="Yes"/>
    <n v="1696.38"/>
    <n v="1765.619999999999"/>
    <x v="144"/>
    <s v="High"/>
    <x v="3"/>
    <n v="0.2"/>
  </r>
  <r>
    <n v="71327"/>
    <x v="0"/>
    <x v="2"/>
    <n v="736"/>
    <n v="120"/>
    <n v="20"/>
    <n v="14720"/>
    <s v="Yes"/>
    <n v="588.79999999999995"/>
    <n v="6771.2000000000007"/>
    <x v="131"/>
    <s v="Low"/>
    <x v="3"/>
    <n v="0.24"/>
  </r>
  <r>
    <n v="96220"/>
    <x v="4"/>
    <x v="0"/>
    <n v="257"/>
    <n v="10"/>
    <n v="7"/>
    <n v="1799"/>
    <s v="No"/>
    <n v="143.91999999999999"/>
    <n v="370.07999999999993"/>
    <x v="40"/>
    <s v="Medium"/>
    <x v="3"/>
    <n v="0.22"/>
  </r>
  <r>
    <n v="62898"/>
    <x v="2"/>
    <x v="3"/>
    <n v="1227"/>
    <n v="250"/>
    <n v="15"/>
    <n v="18405"/>
    <s v="No"/>
    <n v="1656.45"/>
    <n v="4478.5499999999993"/>
    <x v="248"/>
    <s v="Medium"/>
    <x v="0"/>
    <n v="0.2"/>
  </r>
  <r>
    <n v="76341"/>
    <x v="5"/>
    <x v="2"/>
    <n v="544"/>
    <n v="120"/>
    <n v="20"/>
    <n v="10880"/>
    <s v="No"/>
    <n v="217.6"/>
    <n v="5222.3999999999996"/>
    <x v="249"/>
    <s v="Low"/>
    <x v="3"/>
    <n v="0.18"/>
  </r>
  <r>
    <n v="93961"/>
    <x v="3"/>
    <x v="3"/>
    <n v="1642"/>
    <n v="250"/>
    <n v="350"/>
    <n v="574700"/>
    <s v="Yes"/>
    <n v="17241"/>
    <n v="130539"/>
    <x v="250"/>
    <s v="Low"/>
    <x v="3"/>
    <n v="0.19"/>
  </r>
  <r>
    <n v="74064"/>
    <x v="4"/>
    <x v="1"/>
    <n v="1228"/>
    <n v="260"/>
    <n v="350"/>
    <n v="429800"/>
    <s v="Yes"/>
    <n v="21490"/>
    <n v="89030"/>
    <x v="146"/>
    <s v="Medium"/>
    <x v="3"/>
    <n v="0.22"/>
  </r>
  <r>
    <n v="93533"/>
    <x v="2"/>
    <x v="0"/>
    <n v="1227"/>
    <n v="10"/>
    <n v="15"/>
    <n v="18405"/>
    <s v="No"/>
    <n v="1656.45"/>
    <n v="4478.5499999999993"/>
    <x v="134"/>
    <s v="Medium"/>
    <x v="0"/>
    <n v="0.2"/>
  </r>
  <r>
    <n v="83502"/>
    <x v="3"/>
    <x v="5"/>
    <n v="2992"/>
    <n v="5"/>
    <n v="20"/>
    <n v="59840"/>
    <s v="No"/>
    <n v="6582.4"/>
    <n v="23337.599999999999"/>
    <x v="107"/>
    <s v="High"/>
    <x v="3"/>
    <n v="0.19"/>
  </r>
  <r>
    <n v="69292"/>
    <x v="5"/>
    <x v="1"/>
    <n v="1101"/>
    <n v="260"/>
    <n v="300"/>
    <n v="330300"/>
    <s v="No"/>
    <n v="6606"/>
    <n v="48444"/>
    <x v="95"/>
    <s v="Low"/>
    <x v="2"/>
    <n v="0.18"/>
  </r>
  <r>
    <n v="85496"/>
    <x v="2"/>
    <x v="1"/>
    <n v="2072"/>
    <n v="260"/>
    <n v="15"/>
    <n v="31080"/>
    <s v="No"/>
    <n v="3108"/>
    <n v="7252"/>
    <x v="66"/>
    <s v="High"/>
    <x v="0"/>
    <n v="0.2"/>
  </r>
  <r>
    <n v="54455"/>
    <x v="2"/>
    <x v="0"/>
    <n v="1535"/>
    <n v="10"/>
    <n v="20"/>
    <n v="30700"/>
    <s v="No"/>
    <n v="2149"/>
    <n v="13201"/>
    <x v="227"/>
    <s v="Medium"/>
    <x v="3"/>
    <n v="0.2"/>
  </r>
  <r>
    <n v="46068"/>
    <x v="2"/>
    <x v="0"/>
    <n v="1055"/>
    <n v="10"/>
    <n v="12"/>
    <n v="12660"/>
    <s v="No"/>
    <n v="253.2"/>
    <n v="9241.7999999999993"/>
    <x v="187"/>
    <s v="Low"/>
    <x v="4"/>
    <n v="0.2"/>
  </r>
  <r>
    <n v="86901"/>
    <x v="3"/>
    <x v="1"/>
    <n v="2966"/>
    <n v="260"/>
    <n v="350"/>
    <n v="1038100"/>
    <s v="Yes"/>
    <n v="20762"/>
    <n v="246178"/>
    <x v="248"/>
    <s v="Low"/>
    <x v="3"/>
    <n v="0.19"/>
  </r>
  <r>
    <n v="20733"/>
    <x v="0"/>
    <x v="1"/>
    <n v="1236"/>
    <n v="260"/>
    <n v="20"/>
    <n v="24720"/>
    <s v="Yes"/>
    <n v="494.4"/>
    <n v="11865.599999999999"/>
    <x v="251"/>
    <s v="Low"/>
    <x v="3"/>
    <n v="0.24"/>
  </r>
  <r>
    <n v="43969"/>
    <x v="2"/>
    <x v="0"/>
    <n v="1757"/>
    <n v="10"/>
    <n v="20"/>
    <n v="35140"/>
    <s v="No"/>
    <n v="2108.4"/>
    <n v="15461.599999999999"/>
    <x v="31"/>
    <s v="Medium"/>
    <x v="3"/>
    <n v="0.2"/>
  </r>
  <r>
    <n v="26856"/>
    <x v="2"/>
    <x v="0"/>
    <n v="704"/>
    <n v="10"/>
    <n v="125"/>
    <n v="88000"/>
    <s v="No"/>
    <n v="4400"/>
    <n v="-880"/>
    <x v="62"/>
    <s v="Medium"/>
    <x v="1"/>
    <n v="0.2"/>
  </r>
  <r>
    <n v="16197"/>
    <x v="1"/>
    <x v="4"/>
    <n v="1094"/>
    <n v="3"/>
    <n v="300"/>
    <n v="328200"/>
    <s v="Yes"/>
    <n v="29538"/>
    <n v="25162"/>
    <x v="147"/>
    <s v="Medium"/>
    <x v="2"/>
    <n v="0.23"/>
  </r>
  <r>
    <n v="45386"/>
    <x v="3"/>
    <x v="4"/>
    <n v="663"/>
    <n v="3"/>
    <n v="20"/>
    <n v="13260"/>
    <s v="Yes"/>
    <n v="1193.4000000000001"/>
    <n v="5436.6"/>
    <x v="189"/>
    <s v="Medium"/>
    <x v="3"/>
    <n v="0.19"/>
  </r>
  <r>
    <n v="89782"/>
    <x v="4"/>
    <x v="5"/>
    <n v="1283"/>
    <n v="5"/>
    <n v="300"/>
    <n v="384900"/>
    <s v="No"/>
    <n v="30792"/>
    <n v="33358"/>
    <x v="79"/>
    <s v="Medium"/>
    <x v="2"/>
    <n v="0.22"/>
  </r>
  <r>
    <n v="68886"/>
    <x v="5"/>
    <x v="2"/>
    <n v="362"/>
    <n v="120"/>
    <n v="7"/>
    <n v="2534"/>
    <s v="Yes"/>
    <n v="25.34"/>
    <n v="698.65999999999985"/>
    <x v="209"/>
    <s v="Low"/>
    <x v="3"/>
    <n v="0.18"/>
  </r>
  <r>
    <n v="46626"/>
    <x v="1"/>
    <x v="0"/>
    <n v="766"/>
    <n v="10"/>
    <n v="12"/>
    <n v="9192"/>
    <s v="Yes"/>
    <n v="91.92"/>
    <n v="6802.08"/>
    <x v="1"/>
    <s v="Low"/>
    <x v="4"/>
    <n v="0.23"/>
  </r>
  <r>
    <n v="16647"/>
    <x v="0"/>
    <x v="2"/>
    <n v="2438"/>
    <n v="120"/>
    <n v="125"/>
    <n v="304750"/>
    <s v="No"/>
    <n v="45712.5"/>
    <n v="-33522.5"/>
    <x v="107"/>
    <s v="High"/>
    <x v="1"/>
    <n v="0.24"/>
  </r>
  <r>
    <n v="27517"/>
    <x v="4"/>
    <x v="4"/>
    <n v="831"/>
    <n v="3"/>
    <n v="20"/>
    <n v="16620"/>
    <s v="No"/>
    <n v="498.6"/>
    <n v="7811.4"/>
    <x v="252"/>
    <s v="Low"/>
    <x v="3"/>
    <n v="0.22"/>
  </r>
  <r>
    <n v="10128"/>
    <x v="3"/>
    <x v="4"/>
    <n v="2021"/>
    <n v="3"/>
    <n v="300"/>
    <n v="606300"/>
    <s v="No"/>
    <n v="24252"/>
    <n v="76798"/>
    <x v="171"/>
    <s v="Low"/>
    <x v="2"/>
    <n v="0.19"/>
  </r>
  <r>
    <n v="88111"/>
    <x v="5"/>
    <x v="3"/>
    <n v="1123"/>
    <n v="250"/>
    <n v="20"/>
    <n v="22460"/>
    <s v="No"/>
    <n v="1347.6"/>
    <n v="9882.4000000000015"/>
    <x v="253"/>
    <s v="Medium"/>
    <x v="3"/>
    <n v="0.18"/>
  </r>
  <r>
    <n v="66170"/>
    <x v="4"/>
    <x v="0"/>
    <n v="2428"/>
    <n v="10"/>
    <n v="20"/>
    <n v="48560"/>
    <s v="No"/>
    <n v="6798.4"/>
    <n v="17481.599999999999"/>
    <x v="86"/>
    <s v="High"/>
    <x v="3"/>
    <n v="0.22"/>
  </r>
  <r>
    <n v="28680"/>
    <x v="3"/>
    <x v="5"/>
    <n v="1545"/>
    <n v="5"/>
    <n v="12"/>
    <n v="18540"/>
    <s v="Yes"/>
    <n v="0"/>
    <n v="13905"/>
    <x v="167"/>
    <s v="None"/>
    <x v="4"/>
    <n v="0.19"/>
  </r>
  <r>
    <n v="15265"/>
    <x v="2"/>
    <x v="5"/>
    <n v="1773"/>
    <n v="5"/>
    <n v="300"/>
    <n v="531900"/>
    <s v="Yes"/>
    <n v="63828"/>
    <n v="24822"/>
    <x v="151"/>
    <s v="High"/>
    <x v="2"/>
    <n v="0.2"/>
  </r>
  <r>
    <n v="93104"/>
    <x v="5"/>
    <x v="1"/>
    <n v="2039"/>
    <n v="260"/>
    <n v="20"/>
    <n v="40780"/>
    <s v="No"/>
    <n v="4078"/>
    <n v="16312"/>
    <x v="148"/>
    <s v="High"/>
    <x v="3"/>
    <n v="0.18"/>
  </r>
  <r>
    <n v="79740"/>
    <x v="5"/>
    <x v="4"/>
    <n v="2470"/>
    <n v="3"/>
    <n v="15"/>
    <n v="37050"/>
    <s v="Yes"/>
    <n v="0"/>
    <n v="12350"/>
    <x v="166"/>
    <s v="None"/>
    <x v="0"/>
    <n v="0.18"/>
  </r>
  <r>
    <n v="41947"/>
    <x v="4"/>
    <x v="3"/>
    <n v="1389"/>
    <n v="250"/>
    <n v="20"/>
    <n v="27780"/>
    <s v="Yes"/>
    <n v="1389"/>
    <n v="12501"/>
    <x v="82"/>
    <s v="Medium"/>
    <x v="3"/>
    <n v="0.22"/>
  </r>
  <r>
    <n v="55250"/>
    <x v="0"/>
    <x v="3"/>
    <n v="1956"/>
    <n v="250"/>
    <n v="12"/>
    <n v="23472"/>
    <s v="Yes"/>
    <n v="2112.48"/>
    <n v="15491.52"/>
    <x v="117"/>
    <s v="Medium"/>
    <x v="4"/>
    <n v="0.24"/>
  </r>
  <r>
    <n v="29185"/>
    <x v="4"/>
    <x v="4"/>
    <n v="1295"/>
    <n v="3"/>
    <n v="12"/>
    <n v="15540"/>
    <s v="Yes"/>
    <n v="310.8"/>
    <n v="11344.2"/>
    <x v="221"/>
    <s v="Low"/>
    <x v="4"/>
    <n v="0.22"/>
  </r>
  <r>
    <n v="52336"/>
    <x v="0"/>
    <x v="4"/>
    <n v="1761"/>
    <n v="3"/>
    <n v="350"/>
    <n v="616350"/>
    <s v="Yes"/>
    <n v="43144.5"/>
    <n v="115345.5"/>
    <x v="254"/>
    <s v="Medium"/>
    <x v="3"/>
    <n v="0.24"/>
  </r>
  <r>
    <n v="77580"/>
    <x v="2"/>
    <x v="0"/>
    <n v="2136"/>
    <n v="10"/>
    <n v="7"/>
    <n v="14952"/>
    <s v="No"/>
    <n v="747.6"/>
    <n v="3524.3999999999996"/>
    <x v="178"/>
    <s v="Medium"/>
    <x v="3"/>
    <n v="0.2"/>
  </r>
  <r>
    <n v="34298"/>
    <x v="0"/>
    <x v="3"/>
    <n v="1010"/>
    <n v="250"/>
    <n v="300"/>
    <n v="303000"/>
    <s v="Yes"/>
    <n v="42420"/>
    <n v="8080"/>
    <x v="137"/>
    <s v="High"/>
    <x v="2"/>
    <n v="0.24"/>
  </r>
  <r>
    <n v="90957"/>
    <x v="4"/>
    <x v="2"/>
    <n v="1269"/>
    <n v="120"/>
    <n v="350"/>
    <n v="444150"/>
    <s v="No"/>
    <n v="39973.5"/>
    <n v="74236.5"/>
    <x v="74"/>
    <s v="Medium"/>
    <x v="3"/>
    <n v="0.22"/>
  </r>
  <r>
    <n v="57507"/>
    <x v="0"/>
    <x v="4"/>
    <n v="570"/>
    <n v="3"/>
    <n v="7"/>
    <n v="3990"/>
    <s v="No"/>
    <n v="199.5"/>
    <n v="940.5"/>
    <x v="255"/>
    <s v="Medium"/>
    <x v="3"/>
    <n v="0.24"/>
  </r>
  <r>
    <n v="35175"/>
    <x v="1"/>
    <x v="4"/>
    <n v="689"/>
    <n v="3"/>
    <n v="300"/>
    <n v="206700"/>
    <s v="Yes"/>
    <n v="6201"/>
    <n v="28249"/>
    <x v="86"/>
    <s v="Low"/>
    <x v="2"/>
    <n v="0.23"/>
  </r>
  <r>
    <n v="17414"/>
    <x v="2"/>
    <x v="2"/>
    <n v="3864"/>
    <n v="120"/>
    <n v="20"/>
    <n v="77280"/>
    <s v="Yes"/>
    <n v="772.80000000000007"/>
    <n v="37867.200000000004"/>
    <x v="145"/>
    <s v="Low"/>
    <x v="3"/>
    <n v="0.2"/>
  </r>
  <r>
    <n v="28893"/>
    <x v="2"/>
    <x v="3"/>
    <n v="2487"/>
    <n v="250"/>
    <n v="7"/>
    <n v="17409"/>
    <s v="No"/>
    <n v="870.45"/>
    <n v="4103.5499999999993"/>
    <x v="20"/>
    <s v="Medium"/>
    <x v="3"/>
    <n v="0.2"/>
  </r>
  <r>
    <n v="19084"/>
    <x v="0"/>
    <x v="5"/>
    <n v="1804"/>
    <n v="5"/>
    <n v="125"/>
    <n v="225500"/>
    <s v="No"/>
    <n v="22550"/>
    <n v="-13530"/>
    <x v="168"/>
    <s v="High"/>
    <x v="1"/>
    <n v="0.24"/>
  </r>
  <r>
    <n v="71398"/>
    <x v="0"/>
    <x v="0"/>
    <n v="386"/>
    <n v="10"/>
    <n v="12"/>
    <n v="4632"/>
    <s v="No"/>
    <n v="463.2"/>
    <n v="3010.8"/>
    <x v="47"/>
    <s v="High"/>
    <x v="4"/>
    <n v="0.24"/>
  </r>
  <r>
    <n v="80682"/>
    <x v="5"/>
    <x v="0"/>
    <n v="2565"/>
    <n v="10"/>
    <n v="300"/>
    <n v="769500"/>
    <s v="No"/>
    <n v="69255"/>
    <n v="58995"/>
    <x v="146"/>
    <s v="Medium"/>
    <x v="2"/>
    <n v="0.18"/>
  </r>
  <r>
    <n v="47208"/>
    <x v="5"/>
    <x v="3"/>
    <n v="2747"/>
    <n v="250"/>
    <n v="300"/>
    <n v="824100"/>
    <s v="Yes"/>
    <n v="57687"/>
    <n v="79663"/>
    <x v="188"/>
    <s v="Medium"/>
    <x v="2"/>
    <n v="0.18"/>
  </r>
  <r>
    <n v="75550"/>
    <x v="0"/>
    <x v="0"/>
    <n v="267"/>
    <n v="10"/>
    <n v="20"/>
    <n v="5340"/>
    <s v="No"/>
    <n v="801"/>
    <n v="1869"/>
    <x v="128"/>
    <s v="High"/>
    <x v="3"/>
    <n v="0.24"/>
  </r>
  <r>
    <n v="87004"/>
    <x v="0"/>
    <x v="5"/>
    <n v="2996"/>
    <n v="5"/>
    <n v="7"/>
    <n v="20972"/>
    <s v="No"/>
    <n v="2936.08"/>
    <n v="3055.9199999999983"/>
    <x v="48"/>
    <s v="High"/>
    <x v="3"/>
    <n v="0.24"/>
  </r>
  <r>
    <n v="15241"/>
    <x v="4"/>
    <x v="4"/>
    <n v="1445"/>
    <n v="3"/>
    <n v="12"/>
    <n v="17340"/>
    <s v="No"/>
    <n v="173.4"/>
    <n v="12831.599999999999"/>
    <x v="133"/>
    <s v="Low"/>
    <x v="4"/>
    <n v="0.22"/>
  </r>
  <r>
    <n v="30380"/>
    <x v="5"/>
    <x v="4"/>
    <n v="1540"/>
    <n v="3"/>
    <n v="125"/>
    <n v="192500"/>
    <s v="No"/>
    <n v="15400"/>
    <n v="-7700"/>
    <x v="214"/>
    <s v="Medium"/>
    <x v="1"/>
    <n v="0.18"/>
  </r>
  <r>
    <n v="40276"/>
    <x v="0"/>
    <x v="1"/>
    <n v="2993"/>
    <n v="260"/>
    <n v="300"/>
    <n v="897900"/>
    <s v="Yes"/>
    <n v="89790"/>
    <n v="59860"/>
    <x v="121"/>
    <s v="High"/>
    <x v="2"/>
    <n v="0.24"/>
  </r>
  <r>
    <n v="90609"/>
    <x v="4"/>
    <x v="4"/>
    <n v="2416"/>
    <n v="3"/>
    <n v="125"/>
    <n v="302000"/>
    <s v="Yes"/>
    <n v="36240"/>
    <n v="-24160"/>
    <x v="175"/>
    <s v="High"/>
    <x v="1"/>
    <n v="0.22"/>
  </r>
  <r>
    <n v="14113"/>
    <x v="3"/>
    <x v="0"/>
    <n v="2146"/>
    <n v="10"/>
    <n v="350"/>
    <n v="751100"/>
    <s v="No"/>
    <n v="60088"/>
    <n v="133052"/>
    <x v="44"/>
    <s v="Medium"/>
    <x v="3"/>
    <n v="0.19"/>
  </r>
  <r>
    <n v="68421"/>
    <x v="0"/>
    <x v="3"/>
    <n v="1351.5"/>
    <n v="250"/>
    <n v="350"/>
    <n v="473025"/>
    <s v="Yes"/>
    <n v="42572.25"/>
    <n v="79062.75"/>
    <x v="43"/>
    <s v="Medium"/>
    <x v="3"/>
    <n v="0.24"/>
  </r>
  <r>
    <n v="91955"/>
    <x v="1"/>
    <x v="0"/>
    <n v="662"/>
    <n v="10"/>
    <n v="125"/>
    <n v="82750"/>
    <s v="No"/>
    <n v="1655"/>
    <n v="1655"/>
    <x v="256"/>
    <s v="Low"/>
    <x v="1"/>
    <n v="0.23"/>
  </r>
  <r>
    <n v="36095"/>
    <x v="3"/>
    <x v="4"/>
    <n v="442"/>
    <n v="3"/>
    <n v="20"/>
    <n v="8840"/>
    <s v="Yes"/>
    <n v="1149.2"/>
    <n v="3270.8"/>
    <x v="45"/>
    <s v="High"/>
    <x v="3"/>
    <n v="0.19"/>
  </r>
  <r>
    <n v="60058"/>
    <x v="3"/>
    <x v="1"/>
    <n v="970"/>
    <n v="260"/>
    <n v="15"/>
    <n v="14550"/>
    <s v="Yes"/>
    <n v="1309.5"/>
    <n v="3540.5"/>
    <x v="257"/>
    <s v="Medium"/>
    <x v="0"/>
    <n v="0.19"/>
  </r>
  <r>
    <n v="21609"/>
    <x v="2"/>
    <x v="5"/>
    <n v="1976"/>
    <n v="5"/>
    <n v="20"/>
    <n v="39520"/>
    <s v="No"/>
    <n v="2766.4"/>
    <n v="16993.599999999999"/>
    <x v="258"/>
    <s v="Medium"/>
    <x v="3"/>
    <n v="0.2"/>
  </r>
  <r>
    <n v="90080"/>
    <x v="5"/>
    <x v="0"/>
    <n v="2150"/>
    <n v="10"/>
    <n v="300"/>
    <n v="645000"/>
    <s v="Yes"/>
    <n v="77400"/>
    <n v="30100"/>
    <x v="201"/>
    <s v="High"/>
    <x v="2"/>
    <n v="0.18"/>
  </r>
  <r>
    <n v="23603"/>
    <x v="4"/>
    <x v="3"/>
    <n v="865.5"/>
    <n v="250"/>
    <n v="20"/>
    <n v="17310"/>
    <s v="Yes"/>
    <n v="2596.5"/>
    <n v="6058.5"/>
    <x v="259"/>
    <s v="High"/>
    <x v="3"/>
    <n v="0.22"/>
  </r>
  <r>
    <n v="15509"/>
    <x v="3"/>
    <x v="1"/>
    <n v="3165"/>
    <n v="260"/>
    <n v="125"/>
    <n v="395625"/>
    <s v="No"/>
    <n v="43518.75"/>
    <n v="-27693.75"/>
    <x v="260"/>
    <s v="High"/>
    <x v="1"/>
    <n v="0.19"/>
  </r>
  <r>
    <n v="27664"/>
    <x v="3"/>
    <x v="0"/>
    <n v="795"/>
    <n v="10"/>
    <n v="125"/>
    <n v="99375"/>
    <s v="No"/>
    <n v="3975"/>
    <n v="0"/>
    <x v="42"/>
    <s v="Low"/>
    <x v="1"/>
    <n v="0.19"/>
  </r>
  <r>
    <n v="81190"/>
    <x v="2"/>
    <x v="2"/>
    <n v="1804"/>
    <n v="120"/>
    <n v="125"/>
    <n v="225500"/>
    <s v="No"/>
    <n v="0"/>
    <n v="9020"/>
    <x v="149"/>
    <s v="None"/>
    <x v="1"/>
    <n v="0.2"/>
  </r>
  <r>
    <n v="48179"/>
    <x v="4"/>
    <x v="0"/>
    <n v="218"/>
    <n v="10"/>
    <n v="15"/>
    <n v="3270"/>
    <s v="No"/>
    <n v="130.80000000000001"/>
    <n v="959.19999999999982"/>
    <x v="261"/>
    <s v="Low"/>
    <x v="0"/>
    <n v="0.22"/>
  </r>
  <r>
    <n v="72365"/>
    <x v="1"/>
    <x v="3"/>
    <n v="1945"/>
    <n v="250"/>
    <n v="15"/>
    <n v="29175"/>
    <s v="No"/>
    <n v="875.25"/>
    <n v="8849.75"/>
    <x v="70"/>
    <s v="Low"/>
    <x v="0"/>
    <n v="0.23"/>
  </r>
  <r>
    <n v="14610"/>
    <x v="2"/>
    <x v="3"/>
    <n v="1491"/>
    <n v="250"/>
    <n v="7"/>
    <n v="10437"/>
    <s v="No"/>
    <n v="1252.44"/>
    <n v="1729.5599999999995"/>
    <x v="163"/>
    <s v="High"/>
    <x v="3"/>
    <n v="0.2"/>
  </r>
  <r>
    <n v="30283"/>
    <x v="3"/>
    <x v="0"/>
    <n v="278"/>
    <n v="10"/>
    <n v="15"/>
    <n v="4170"/>
    <s v="Yes"/>
    <n v="583.79999999999995"/>
    <n v="806.19999999999982"/>
    <x v="24"/>
    <s v="High"/>
    <x v="0"/>
    <n v="0.19"/>
  </r>
  <r>
    <n v="65591"/>
    <x v="1"/>
    <x v="1"/>
    <n v="1659"/>
    <n v="260"/>
    <n v="125"/>
    <n v="207375"/>
    <s v="Yes"/>
    <n v="26958.75"/>
    <n v="-18663.75"/>
    <x v="210"/>
    <s v="High"/>
    <x v="1"/>
    <n v="0.23"/>
  </r>
  <r>
    <n v="64319"/>
    <x v="4"/>
    <x v="1"/>
    <n v="707"/>
    <n v="260"/>
    <n v="350"/>
    <n v="247450"/>
    <s v="Yes"/>
    <n v="24745"/>
    <n v="38885"/>
    <x v="182"/>
    <s v="High"/>
    <x v="3"/>
    <n v="0.22"/>
  </r>
  <r>
    <n v="15265"/>
    <x v="5"/>
    <x v="4"/>
    <n v="1210"/>
    <n v="3"/>
    <n v="350"/>
    <n v="423500"/>
    <s v="Yes"/>
    <n v="4235"/>
    <n v="104665"/>
    <x v="82"/>
    <s v="Low"/>
    <x v="3"/>
    <n v="0.18"/>
  </r>
  <r>
    <n v="74977"/>
    <x v="5"/>
    <x v="0"/>
    <n v="260"/>
    <n v="10"/>
    <n v="20"/>
    <n v="5200"/>
    <s v="No"/>
    <n v="728"/>
    <n v="1872"/>
    <x v="262"/>
    <s v="High"/>
    <x v="3"/>
    <n v="0.18"/>
  </r>
  <r>
    <n v="75108"/>
    <x v="0"/>
    <x v="3"/>
    <n v="1153"/>
    <n v="250"/>
    <n v="15"/>
    <n v="17295"/>
    <s v="Yes"/>
    <n v="1037.7"/>
    <n v="4727.2999999999993"/>
    <x v="90"/>
    <s v="Medium"/>
    <x v="0"/>
    <n v="0.24"/>
  </r>
  <r>
    <n v="97619"/>
    <x v="1"/>
    <x v="3"/>
    <n v="1940"/>
    <n v="250"/>
    <n v="350"/>
    <n v="679000"/>
    <s v="Yes"/>
    <n v="13580"/>
    <n v="161020"/>
    <x v="181"/>
    <s v="Low"/>
    <x v="3"/>
    <n v="0.23"/>
  </r>
  <r>
    <n v="76220"/>
    <x v="1"/>
    <x v="0"/>
    <n v="1084"/>
    <n v="10"/>
    <n v="12"/>
    <n v="13008"/>
    <s v="Yes"/>
    <n v="260.16000000000003"/>
    <n v="9495.84"/>
    <x v="263"/>
    <s v="Low"/>
    <x v="4"/>
    <n v="0.23"/>
  </r>
  <r>
    <n v="79515"/>
    <x v="3"/>
    <x v="2"/>
    <n v="660"/>
    <n v="120"/>
    <n v="15"/>
    <n v="9900"/>
    <s v="Yes"/>
    <n v="1287"/>
    <n v="2013"/>
    <x v="127"/>
    <s v="High"/>
    <x v="0"/>
    <n v="0.19"/>
  </r>
  <r>
    <n v="74936"/>
    <x v="3"/>
    <x v="2"/>
    <n v="1006"/>
    <n v="120"/>
    <n v="350"/>
    <n v="352100"/>
    <s v="No"/>
    <n v="0"/>
    <n v="90540"/>
    <x v="264"/>
    <s v="None"/>
    <x v="3"/>
    <n v="0.19"/>
  </r>
  <r>
    <n v="74184"/>
    <x v="0"/>
    <x v="2"/>
    <n v="1596"/>
    <n v="120"/>
    <n v="125"/>
    <n v="199500"/>
    <s v="Yes"/>
    <n v="19950"/>
    <n v="-11970"/>
    <x v="75"/>
    <s v="High"/>
    <x v="1"/>
    <n v="0.24"/>
  </r>
  <r>
    <n v="38910"/>
    <x v="3"/>
    <x v="2"/>
    <n v="1395"/>
    <n v="120"/>
    <n v="350"/>
    <n v="488250"/>
    <s v="Yes"/>
    <n v="58590"/>
    <n v="66960"/>
    <x v="18"/>
    <s v="High"/>
    <x v="3"/>
    <n v="0.19"/>
  </r>
  <r>
    <n v="45905"/>
    <x v="3"/>
    <x v="2"/>
    <n v="807"/>
    <n v="120"/>
    <n v="125"/>
    <n v="100875"/>
    <s v="Yes"/>
    <n v="5043.75"/>
    <n v="-1008.75"/>
    <x v="265"/>
    <s v="Medium"/>
    <x v="1"/>
    <n v="0.19"/>
  </r>
  <r>
    <n v="78717"/>
    <x v="5"/>
    <x v="0"/>
    <n v="1122"/>
    <n v="10"/>
    <n v="20"/>
    <n v="22440"/>
    <s v="No"/>
    <n v="2468.4"/>
    <n v="8751.5999999999985"/>
    <x v="266"/>
    <s v="High"/>
    <x v="3"/>
    <n v="0.18"/>
  </r>
  <r>
    <n v="69609"/>
    <x v="2"/>
    <x v="2"/>
    <n v="386"/>
    <n v="120"/>
    <n v="300"/>
    <n v="115800"/>
    <s v="No"/>
    <n v="9264"/>
    <n v="10036"/>
    <x v="267"/>
    <s v="Medium"/>
    <x v="2"/>
    <n v="0.2"/>
  </r>
  <r>
    <n v="17182"/>
    <x v="0"/>
    <x v="2"/>
    <n v="1372"/>
    <n v="120"/>
    <n v="300"/>
    <n v="411600"/>
    <s v="Yes"/>
    <n v="28812"/>
    <n v="39788"/>
    <x v="69"/>
    <s v="Medium"/>
    <x v="2"/>
    <n v="0.24"/>
  </r>
  <r>
    <n v="14891"/>
    <x v="5"/>
    <x v="0"/>
    <n v="1233"/>
    <n v="10"/>
    <n v="20"/>
    <n v="24660"/>
    <s v="Yes"/>
    <n v="2959.2"/>
    <n v="9370.7999999999993"/>
    <x v="189"/>
    <s v="High"/>
    <x v="3"/>
    <n v="0.18"/>
  </r>
  <r>
    <n v="96788"/>
    <x v="0"/>
    <x v="4"/>
    <n v="263"/>
    <n v="3"/>
    <n v="7"/>
    <n v="1841"/>
    <s v="Yes"/>
    <n v="110.46"/>
    <n v="415.53999999999996"/>
    <x v="40"/>
    <s v="Medium"/>
    <x v="3"/>
    <n v="0.24"/>
  </r>
  <r>
    <n v="97139"/>
    <x v="0"/>
    <x v="2"/>
    <n v="555"/>
    <n v="120"/>
    <n v="15"/>
    <n v="8325"/>
    <s v="No"/>
    <n v="416.25"/>
    <n v="2358.75"/>
    <x v="268"/>
    <s v="Medium"/>
    <x v="0"/>
    <n v="0.24"/>
  </r>
  <r>
    <n v="12216"/>
    <x v="4"/>
    <x v="0"/>
    <n v="1802"/>
    <n v="10"/>
    <n v="20"/>
    <n v="36040"/>
    <s v="Yes"/>
    <n v="1802"/>
    <n v="16218"/>
    <x v="99"/>
    <s v="Medium"/>
    <x v="3"/>
    <n v="0.22"/>
  </r>
  <r>
    <n v="37745"/>
    <x v="2"/>
    <x v="2"/>
    <n v="1221"/>
    <n v="120"/>
    <n v="300"/>
    <n v="366300"/>
    <s v="Yes"/>
    <n v="21978"/>
    <n v="39072"/>
    <x v="269"/>
    <s v="Medium"/>
    <x v="2"/>
    <n v="0.2"/>
  </r>
  <r>
    <n v="50027"/>
    <x v="1"/>
    <x v="3"/>
    <n v="570"/>
    <n v="250"/>
    <n v="7"/>
    <n v="3990"/>
    <s v="Yes"/>
    <n v="199.5"/>
    <n v="940.5"/>
    <x v="270"/>
    <s v="Medium"/>
    <x v="3"/>
    <n v="0.23"/>
  </r>
  <r>
    <n v="99492"/>
    <x v="4"/>
    <x v="5"/>
    <n v="2851"/>
    <n v="5"/>
    <n v="7"/>
    <n v="19957"/>
    <s v="Yes"/>
    <n v="798.28"/>
    <n v="4903.7200000000012"/>
    <x v="214"/>
    <s v="Low"/>
    <x v="3"/>
    <n v="0.22"/>
  </r>
  <r>
    <n v="78184"/>
    <x v="3"/>
    <x v="0"/>
    <n v="1123"/>
    <n v="10"/>
    <n v="300"/>
    <n v="336900"/>
    <s v="Yes"/>
    <n v="23583"/>
    <n v="32567"/>
    <x v="271"/>
    <s v="Medium"/>
    <x v="2"/>
    <n v="0.19"/>
  </r>
  <r>
    <n v="40522"/>
    <x v="4"/>
    <x v="0"/>
    <n v="1228"/>
    <n v="10"/>
    <n v="350"/>
    <n v="429800"/>
    <s v="No"/>
    <n v="21490"/>
    <n v="89030"/>
    <x v="237"/>
    <s v="Medium"/>
    <x v="3"/>
    <n v="0.22"/>
  </r>
  <r>
    <n v="12740"/>
    <x v="0"/>
    <x v="3"/>
    <n v="1806"/>
    <n v="250"/>
    <n v="12"/>
    <n v="21672"/>
    <s v="Yes"/>
    <n v="3250.8"/>
    <n v="13003.2"/>
    <x v="22"/>
    <s v="High"/>
    <x v="4"/>
    <n v="0.24"/>
  </r>
  <r>
    <n v="78939"/>
    <x v="5"/>
    <x v="0"/>
    <n v="883"/>
    <n v="10"/>
    <n v="7"/>
    <n v="6181"/>
    <s v="No"/>
    <n v="0"/>
    <n v="1766"/>
    <x v="119"/>
    <s v="None"/>
    <x v="3"/>
    <n v="0.18"/>
  </r>
  <r>
    <n v="68163"/>
    <x v="5"/>
    <x v="5"/>
    <n v="1727"/>
    <n v="5"/>
    <n v="7"/>
    <n v="12089"/>
    <s v="No"/>
    <n v="1692.46"/>
    <n v="1761.5400000000009"/>
    <x v="183"/>
    <s v="High"/>
    <x v="3"/>
    <n v="0.18"/>
  </r>
  <r>
    <n v="28314"/>
    <x v="2"/>
    <x v="3"/>
    <n v="866"/>
    <n v="250"/>
    <n v="12"/>
    <n v="10392"/>
    <s v="No"/>
    <n v="415.68"/>
    <n v="7378.32"/>
    <x v="245"/>
    <s v="Low"/>
    <x v="4"/>
    <n v="0.2"/>
  </r>
  <r>
    <n v="93666"/>
    <x v="2"/>
    <x v="0"/>
    <n v="1324"/>
    <n v="10"/>
    <n v="300"/>
    <n v="397200"/>
    <s v="Yes"/>
    <n v="35748"/>
    <n v="30452"/>
    <x v="235"/>
    <s v="Medium"/>
    <x v="2"/>
    <n v="0.2"/>
  </r>
  <r>
    <n v="39769"/>
    <x v="0"/>
    <x v="5"/>
    <n v="1566"/>
    <n v="5"/>
    <n v="20"/>
    <n v="31320"/>
    <s v="No"/>
    <n v="626.4"/>
    <n v="15033.599999999999"/>
    <x v="153"/>
    <s v="Low"/>
    <x v="3"/>
    <n v="0.24"/>
  </r>
  <r>
    <n v="87875"/>
    <x v="5"/>
    <x v="2"/>
    <n v="344"/>
    <n v="120"/>
    <n v="350"/>
    <n v="120400"/>
    <s v="Yes"/>
    <n v="13244"/>
    <n v="17716"/>
    <x v="272"/>
    <s v="High"/>
    <x v="3"/>
    <n v="0.18"/>
  </r>
  <r>
    <n v="43457"/>
    <x v="4"/>
    <x v="5"/>
    <n v="2665.5"/>
    <n v="5"/>
    <n v="125"/>
    <n v="333187.5"/>
    <s v="Yes"/>
    <n v="0"/>
    <n v="13327.5"/>
    <x v="268"/>
    <s v="None"/>
    <x v="1"/>
    <n v="0.22"/>
  </r>
  <r>
    <n v="71600"/>
    <x v="4"/>
    <x v="0"/>
    <n v="2470"/>
    <n v="10"/>
    <n v="15"/>
    <n v="37050"/>
    <s v="No"/>
    <n v="5187"/>
    <n v="7163"/>
    <x v="273"/>
    <s v="High"/>
    <x v="0"/>
    <n v="0.22"/>
  </r>
  <r>
    <n v="29801"/>
    <x v="4"/>
    <x v="1"/>
    <n v="2761"/>
    <n v="260"/>
    <n v="12"/>
    <n v="33132"/>
    <s v="Yes"/>
    <n v="3975.84"/>
    <n v="20873.16"/>
    <x v="31"/>
    <s v="High"/>
    <x v="4"/>
    <n v="0.22"/>
  </r>
  <r>
    <n v="98235"/>
    <x v="1"/>
    <x v="0"/>
    <n v="2116"/>
    <n v="10"/>
    <n v="15"/>
    <n v="31740"/>
    <s v="No"/>
    <n v="1587"/>
    <n v="8993"/>
    <x v="164"/>
    <s v="Medium"/>
    <x v="0"/>
    <n v="0.23"/>
  </r>
  <r>
    <n v="50397"/>
    <x v="1"/>
    <x v="1"/>
    <n v="1403"/>
    <n v="260"/>
    <n v="7"/>
    <n v="9821"/>
    <s v="Yes"/>
    <n v="589.26"/>
    <n v="2216.7399999999998"/>
    <x v="274"/>
    <s v="Medium"/>
    <x v="3"/>
    <n v="0.23"/>
  </r>
  <r>
    <n v="44845"/>
    <x v="3"/>
    <x v="0"/>
    <n v="1359"/>
    <n v="10"/>
    <n v="300"/>
    <n v="407700"/>
    <s v="Yes"/>
    <n v="48924"/>
    <n v="19026"/>
    <x v="52"/>
    <s v="High"/>
    <x v="2"/>
    <n v="0.19"/>
  </r>
  <r>
    <n v="52349"/>
    <x v="4"/>
    <x v="0"/>
    <n v="1946"/>
    <n v="10"/>
    <n v="7"/>
    <n v="13622"/>
    <s v="Yes"/>
    <n v="1089.76"/>
    <n v="2802.24"/>
    <x v="219"/>
    <s v="Medium"/>
    <x v="3"/>
    <n v="0.22"/>
  </r>
  <r>
    <n v="32137"/>
    <x v="1"/>
    <x v="0"/>
    <n v="2074"/>
    <n v="10"/>
    <n v="20"/>
    <n v="41480"/>
    <s v="Yes"/>
    <n v="1659.2"/>
    <n v="19080.800000000003"/>
    <x v="187"/>
    <s v="Low"/>
    <x v="3"/>
    <n v="0.23"/>
  </r>
  <r>
    <n v="69310"/>
    <x v="5"/>
    <x v="0"/>
    <n v="1607"/>
    <n v="10"/>
    <n v="300"/>
    <n v="482100"/>
    <s v="Yes"/>
    <n v="24105"/>
    <n v="56245"/>
    <x v="275"/>
    <s v="Medium"/>
    <x v="2"/>
    <n v="0.18"/>
  </r>
  <r>
    <n v="26113"/>
    <x v="3"/>
    <x v="0"/>
    <n v="1095"/>
    <n v="10"/>
    <n v="7"/>
    <n v="7665"/>
    <s v="Yes"/>
    <n v="613.20000000000005"/>
    <n v="1576.8000000000002"/>
    <x v="97"/>
    <s v="Medium"/>
    <x v="3"/>
    <n v="0.19"/>
  </r>
  <r>
    <n v="42904"/>
    <x v="5"/>
    <x v="5"/>
    <n v="604"/>
    <n v="5"/>
    <n v="12"/>
    <n v="7248"/>
    <s v="No"/>
    <n v="942.24"/>
    <n v="4493.76"/>
    <x v="253"/>
    <s v="High"/>
    <x v="4"/>
    <n v="0.18"/>
  </r>
  <r>
    <n v="40800"/>
    <x v="4"/>
    <x v="1"/>
    <n v="1118"/>
    <n v="260"/>
    <n v="20"/>
    <n v="22360"/>
    <s v="No"/>
    <n v="1565.2"/>
    <n v="9614.7999999999993"/>
    <x v="260"/>
    <s v="Medium"/>
    <x v="3"/>
    <n v="0.22"/>
  </r>
  <r>
    <n v="15628"/>
    <x v="0"/>
    <x v="0"/>
    <n v="671"/>
    <n v="10"/>
    <n v="15"/>
    <n v="10065"/>
    <s v="No"/>
    <n v="402.6"/>
    <n v="2952.3999999999996"/>
    <x v="47"/>
    <s v="Low"/>
    <x v="0"/>
    <n v="0.24"/>
  </r>
  <r>
    <n v="53330"/>
    <x v="1"/>
    <x v="0"/>
    <n v="1925"/>
    <n v="10"/>
    <n v="15"/>
    <n v="28875"/>
    <s v="Yes"/>
    <n v="577.5"/>
    <n v="9047.5"/>
    <x v="85"/>
    <s v="Low"/>
    <x v="0"/>
    <n v="0.23"/>
  </r>
  <r>
    <n v="56250"/>
    <x v="4"/>
    <x v="0"/>
    <n v="1817"/>
    <n v="10"/>
    <n v="20"/>
    <n v="36340"/>
    <s v="Yes"/>
    <n v="0"/>
    <n v="18170"/>
    <x v="276"/>
    <s v="None"/>
    <x v="3"/>
    <n v="0.22"/>
  </r>
  <r>
    <n v="92116"/>
    <x v="5"/>
    <x v="2"/>
    <n v="1575"/>
    <n v="120"/>
    <n v="125"/>
    <n v="196875"/>
    <s v="No"/>
    <n v="27562.5"/>
    <n v="-19687.5"/>
    <x v="277"/>
    <s v="High"/>
    <x v="1"/>
    <n v="0.18"/>
  </r>
  <r>
    <n v="93396"/>
    <x v="5"/>
    <x v="5"/>
    <n v="2470"/>
    <n v="5"/>
    <n v="15"/>
    <n v="37050"/>
    <s v="No"/>
    <n v="0"/>
    <n v="12350"/>
    <x v="134"/>
    <s v="None"/>
    <x v="0"/>
    <n v="0.18"/>
  </r>
  <r>
    <n v="94140"/>
    <x v="2"/>
    <x v="1"/>
    <n v="941"/>
    <n v="260"/>
    <n v="20"/>
    <n v="18820"/>
    <s v="Yes"/>
    <n v="376.4"/>
    <n v="9033.5999999999985"/>
    <x v="278"/>
    <s v="Low"/>
    <x v="3"/>
    <n v="0.2"/>
  </r>
  <r>
    <n v="96239"/>
    <x v="3"/>
    <x v="4"/>
    <n v="1321"/>
    <n v="3"/>
    <n v="20"/>
    <n v="26420"/>
    <s v="Yes"/>
    <n v="0"/>
    <n v="13210"/>
    <x v="169"/>
    <s v="None"/>
    <x v="3"/>
    <n v="0.19"/>
  </r>
  <r>
    <n v="64154"/>
    <x v="5"/>
    <x v="4"/>
    <n v="2706"/>
    <n v="3"/>
    <n v="7"/>
    <n v="18942"/>
    <s v="No"/>
    <n v="2083.62"/>
    <n v="3328.380000000001"/>
    <x v="245"/>
    <s v="High"/>
    <x v="3"/>
    <n v="0.18"/>
  </r>
  <r>
    <n v="11450"/>
    <x v="0"/>
    <x v="3"/>
    <n v="2567"/>
    <n v="250"/>
    <n v="15"/>
    <n v="38505"/>
    <s v="Yes"/>
    <n v="5005.6499999999996"/>
    <n v="7829.3499999999985"/>
    <x v="98"/>
    <s v="High"/>
    <x v="0"/>
    <n v="0.24"/>
  </r>
  <r>
    <n v="97884"/>
    <x v="4"/>
    <x v="3"/>
    <n v="2109"/>
    <n v="250"/>
    <n v="12"/>
    <n v="25308"/>
    <s v="No"/>
    <n v="3036.96"/>
    <n v="15944.04"/>
    <x v="62"/>
    <s v="High"/>
    <x v="4"/>
    <n v="0.22"/>
  </r>
  <r>
    <n v="12276"/>
    <x v="1"/>
    <x v="5"/>
    <n v="980"/>
    <n v="5"/>
    <n v="350"/>
    <n v="343000"/>
    <s v="No"/>
    <n v="20580"/>
    <n v="67620"/>
    <x v="277"/>
    <s v="Medium"/>
    <x v="3"/>
    <n v="0.23"/>
  </r>
  <r>
    <n v="99086"/>
    <x v="0"/>
    <x v="1"/>
    <n v="2071"/>
    <n v="260"/>
    <n v="350"/>
    <n v="724850"/>
    <s v="No"/>
    <n v="65236.5"/>
    <n v="121153.5"/>
    <x v="12"/>
    <s v="Medium"/>
    <x v="3"/>
    <n v="0.24"/>
  </r>
  <r>
    <n v="27198"/>
    <x v="4"/>
    <x v="5"/>
    <n v="488"/>
    <n v="5"/>
    <n v="7"/>
    <n v="3416"/>
    <s v="No"/>
    <n v="273.27999999999997"/>
    <n v="702.72000000000025"/>
    <x v="0"/>
    <s v="Medium"/>
    <x v="3"/>
    <n v="0.22"/>
  </r>
  <r>
    <n v="76952"/>
    <x v="0"/>
    <x v="3"/>
    <n v="2541"/>
    <n v="250"/>
    <n v="300"/>
    <n v="762300"/>
    <s v="Yes"/>
    <n v="106722"/>
    <n v="20328"/>
    <x v="58"/>
    <s v="High"/>
    <x v="2"/>
    <n v="0.24"/>
  </r>
  <r>
    <n v="41860"/>
    <x v="5"/>
    <x v="4"/>
    <n v="367"/>
    <n v="3"/>
    <n v="12"/>
    <n v="4404"/>
    <s v="No"/>
    <n v="396.36"/>
    <n v="2906.64"/>
    <x v="13"/>
    <s v="Medium"/>
    <x v="4"/>
    <n v="0.18"/>
  </r>
  <r>
    <n v="75053"/>
    <x v="2"/>
    <x v="0"/>
    <n v="3801"/>
    <n v="10"/>
    <n v="15"/>
    <n v="57015"/>
    <s v="No"/>
    <n v="3420.8999999999996"/>
    <n v="15584.100000000002"/>
    <x v="166"/>
    <s v="Medium"/>
    <x v="0"/>
    <n v="0.2"/>
  </r>
  <r>
    <n v="27406"/>
    <x v="4"/>
    <x v="0"/>
    <n v="292"/>
    <n v="10"/>
    <n v="20"/>
    <n v="5840"/>
    <s v="Yes"/>
    <n v="0"/>
    <n v="2920"/>
    <x v="279"/>
    <s v="None"/>
    <x v="3"/>
    <n v="0.22"/>
  </r>
  <r>
    <n v="55012"/>
    <x v="0"/>
    <x v="1"/>
    <n v="615"/>
    <n v="260"/>
    <n v="15"/>
    <n v="9225"/>
    <s v="No"/>
    <n v="0"/>
    <n v="3075"/>
    <x v="32"/>
    <s v="None"/>
    <x v="0"/>
    <n v="0.24"/>
  </r>
  <r>
    <n v="81479"/>
    <x v="3"/>
    <x v="4"/>
    <n v="2580"/>
    <n v="3"/>
    <n v="20"/>
    <n v="51600"/>
    <s v="Yes"/>
    <n v="1548"/>
    <n v="24252"/>
    <x v="144"/>
    <s v="Low"/>
    <x v="3"/>
    <n v="0.19"/>
  </r>
  <r>
    <n v="87066"/>
    <x v="0"/>
    <x v="1"/>
    <n v="2141"/>
    <n v="260"/>
    <n v="12"/>
    <n v="25692"/>
    <s v="Yes"/>
    <n v="0"/>
    <n v="19269"/>
    <x v="159"/>
    <s v="None"/>
    <x v="4"/>
    <n v="0.24"/>
  </r>
  <r>
    <n v="79389"/>
    <x v="0"/>
    <x v="2"/>
    <n v="602"/>
    <n v="120"/>
    <n v="350"/>
    <n v="210700"/>
    <s v="Yes"/>
    <n v="10535"/>
    <n v="43645"/>
    <x v="280"/>
    <s v="Medium"/>
    <x v="3"/>
    <n v="0.24"/>
  </r>
  <r>
    <n v="12953"/>
    <x v="4"/>
    <x v="0"/>
    <n v="4026"/>
    <n v="10"/>
    <n v="12"/>
    <n v="48312"/>
    <s v="No"/>
    <n v="5314.32"/>
    <n v="30919.68"/>
    <x v="255"/>
    <s v="High"/>
    <x v="4"/>
    <n v="0.22"/>
  </r>
  <r>
    <n v="23817"/>
    <x v="3"/>
    <x v="1"/>
    <n v="994"/>
    <n v="260"/>
    <n v="125"/>
    <n v="124250"/>
    <s v="No"/>
    <n v="8697.5"/>
    <n v="-3727.5"/>
    <x v="59"/>
    <s v="Medium"/>
    <x v="1"/>
    <n v="0.19"/>
  </r>
  <r>
    <n v="89468"/>
    <x v="1"/>
    <x v="1"/>
    <n v="2240"/>
    <n v="260"/>
    <n v="350"/>
    <n v="784000"/>
    <s v="Yes"/>
    <n v="78400"/>
    <n v="123200"/>
    <x v="27"/>
    <s v="High"/>
    <x v="3"/>
    <n v="0.23"/>
  </r>
  <r>
    <n v="45374"/>
    <x v="2"/>
    <x v="2"/>
    <n v="663"/>
    <n v="120"/>
    <n v="125"/>
    <n v="82875"/>
    <s v="Yes"/>
    <n v="12431.25"/>
    <n v="-9116.25"/>
    <x v="229"/>
    <s v="High"/>
    <x v="1"/>
    <n v="0.2"/>
  </r>
  <r>
    <n v="53159"/>
    <x v="1"/>
    <x v="0"/>
    <n v="2931"/>
    <n v="10"/>
    <n v="15"/>
    <n v="43965"/>
    <s v="No"/>
    <n v="3077.55"/>
    <n v="11577.449999999997"/>
    <x v="97"/>
    <s v="Medium"/>
    <x v="0"/>
    <n v="0.23"/>
  </r>
  <r>
    <n v="87513"/>
    <x v="2"/>
    <x v="3"/>
    <n v="381"/>
    <n v="250"/>
    <n v="350"/>
    <n v="133350"/>
    <s v="Yes"/>
    <n v="10668"/>
    <n v="23622"/>
    <x v="8"/>
    <s v="Medium"/>
    <x v="3"/>
    <n v="0.2"/>
  </r>
  <r>
    <n v="63881"/>
    <x v="3"/>
    <x v="3"/>
    <n v="214"/>
    <n v="250"/>
    <n v="300"/>
    <n v="64200"/>
    <s v="Yes"/>
    <n v="1284"/>
    <n v="9416"/>
    <x v="119"/>
    <s v="Low"/>
    <x v="2"/>
    <n v="0.19"/>
  </r>
  <r>
    <n v="37283"/>
    <x v="5"/>
    <x v="2"/>
    <n v="410"/>
    <n v="120"/>
    <n v="12"/>
    <n v="4920"/>
    <s v="Yes"/>
    <n v="639.6"/>
    <n v="3050.3999999999996"/>
    <x v="75"/>
    <s v="High"/>
    <x v="4"/>
    <n v="0.18"/>
  </r>
  <r>
    <n v="60601"/>
    <x v="1"/>
    <x v="3"/>
    <n v="877"/>
    <n v="250"/>
    <n v="125"/>
    <n v="109625"/>
    <s v="No"/>
    <n v="9866.25"/>
    <n v="-5481.25"/>
    <x v="273"/>
    <s v="Medium"/>
    <x v="1"/>
    <n v="0.23"/>
  </r>
  <r>
    <n v="62513"/>
    <x v="4"/>
    <x v="0"/>
    <n v="1774"/>
    <n v="10"/>
    <n v="125"/>
    <n v="221750"/>
    <s v="No"/>
    <n v="6652.5"/>
    <n v="2217.5"/>
    <x v="187"/>
    <s v="Low"/>
    <x v="1"/>
    <n v="0.22"/>
  </r>
  <r>
    <n v="51607"/>
    <x v="0"/>
    <x v="1"/>
    <n v="727"/>
    <n v="260"/>
    <n v="350"/>
    <n v="254450"/>
    <s v="No"/>
    <n v="15267"/>
    <n v="50163"/>
    <x v="134"/>
    <s v="Medium"/>
    <x v="3"/>
    <n v="0.24"/>
  </r>
  <r>
    <n v="12001"/>
    <x v="3"/>
    <x v="3"/>
    <n v="360"/>
    <n v="250"/>
    <n v="7"/>
    <n v="2520"/>
    <s v="No"/>
    <n v="226.8"/>
    <n v="493.19999999999982"/>
    <x v="210"/>
    <s v="Medium"/>
    <x v="3"/>
    <n v="0.19"/>
  </r>
  <r>
    <n v="54440"/>
    <x v="3"/>
    <x v="3"/>
    <n v="1531"/>
    <n v="250"/>
    <n v="20"/>
    <n v="30620"/>
    <s v="No"/>
    <n v="3674.4"/>
    <n v="11635.599999999999"/>
    <x v="131"/>
    <s v="High"/>
    <x v="3"/>
    <n v="0.19"/>
  </r>
  <r>
    <n v="28662"/>
    <x v="4"/>
    <x v="4"/>
    <n v="1496"/>
    <n v="3"/>
    <n v="300"/>
    <n v="448800"/>
    <s v="No"/>
    <n v="62832"/>
    <n v="11968"/>
    <x v="193"/>
    <s v="High"/>
    <x v="2"/>
    <n v="0.22"/>
  </r>
  <r>
    <n v="86292"/>
    <x v="2"/>
    <x v="3"/>
    <n v="787"/>
    <n v="250"/>
    <n v="125"/>
    <n v="98375"/>
    <s v="Yes"/>
    <n v="983.75"/>
    <n v="2951.25"/>
    <x v="36"/>
    <s v="Low"/>
    <x v="1"/>
    <n v="0.2"/>
  </r>
  <r>
    <n v="53415"/>
    <x v="4"/>
    <x v="2"/>
    <n v="1808"/>
    <n v="120"/>
    <n v="7"/>
    <n v="12656"/>
    <s v="No"/>
    <n v="1392.16"/>
    <n v="2223.84"/>
    <x v="281"/>
    <s v="High"/>
    <x v="3"/>
    <n v="0.22"/>
  </r>
  <r>
    <n v="76766"/>
    <x v="3"/>
    <x v="1"/>
    <n v="2276"/>
    <n v="260"/>
    <n v="125"/>
    <n v="284500"/>
    <s v="Yes"/>
    <n v="5690"/>
    <n v="5690"/>
    <x v="66"/>
    <s v="Low"/>
    <x v="1"/>
    <n v="0.19"/>
  </r>
  <r>
    <n v="78772"/>
    <x v="5"/>
    <x v="0"/>
    <n v="2460"/>
    <n v="10"/>
    <n v="300"/>
    <n v="738000"/>
    <s v="Yes"/>
    <n v="59040"/>
    <n v="63960"/>
    <x v="58"/>
    <s v="Medium"/>
    <x v="2"/>
    <n v="0.18"/>
  </r>
  <r>
    <n v="60931"/>
    <x v="0"/>
    <x v="1"/>
    <n v="3199.5"/>
    <n v="260"/>
    <n v="15"/>
    <n v="47992.5"/>
    <s v="Yes"/>
    <n v="5279.1749999999993"/>
    <n v="10718.324999999999"/>
    <x v="258"/>
    <s v="High"/>
    <x v="0"/>
    <n v="0.24"/>
  </r>
  <r>
    <n v="71831"/>
    <x v="3"/>
    <x v="3"/>
    <n v="2838"/>
    <n v="250"/>
    <n v="12"/>
    <n v="34056"/>
    <s v="Yes"/>
    <n v="0"/>
    <n v="25542"/>
    <x v="253"/>
    <s v="None"/>
    <x v="4"/>
    <n v="0.19"/>
  </r>
  <r>
    <n v="26097"/>
    <x v="3"/>
    <x v="2"/>
    <n v="1530"/>
    <n v="120"/>
    <n v="15"/>
    <n v="22950"/>
    <s v="No"/>
    <n v="1377"/>
    <n v="6273"/>
    <x v="282"/>
    <s v="Medium"/>
    <x v="0"/>
    <n v="0.19"/>
  </r>
  <r>
    <n v="18114"/>
    <x v="1"/>
    <x v="5"/>
    <n v="2342"/>
    <n v="5"/>
    <n v="12"/>
    <n v="28104"/>
    <s v="No"/>
    <n v="1967.28"/>
    <n v="19110.72"/>
    <x v="235"/>
    <s v="Medium"/>
    <x v="4"/>
    <n v="0.23"/>
  </r>
  <r>
    <n v="19630"/>
    <x v="1"/>
    <x v="5"/>
    <n v="1100"/>
    <n v="5"/>
    <n v="300"/>
    <n v="330000"/>
    <s v="Yes"/>
    <n v="16500"/>
    <n v="38500"/>
    <x v="267"/>
    <s v="Medium"/>
    <x v="2"/>
    <n v="0.23"/>
  </r>
  <r>
    <n v="99081"/>
    <x v="4"/>
    <x v="5"/>
    <n v="2227.5"/>
    <n v="5"/>
    <n v="350"/>
    <n v="779625"/>
    <s v="Yes"/>
    <n v="109147.5"/>
    <n v="91327.5"/>
    <x v="230"/>
    <s v="High"/>
    <x v="3"/>
    <n v="0.22"/>
  </r>
  <r>
    <n v="89732"/>
    <x v="1"/>
    <x v="1"/>
    <n v="1372"/>
    <n v="260"/>
    <n v="300"/>
    <n v="411600"/>
    <s v="No"/>
    <n v="28812"/>
    <n v="39788"/>
    <x v="116"/>
    <s v="Medium"/>
    <x v="2"/>
    <n v="0.23"/>
  </r>
  <r>
    <n v="12028"/>
    <x v="3"/>
    <x v="2"/>
    <n v="2161"/>
    <n v="120"/>
    <n v="12"/>
    <n v="25932"/>
    <s v="No"/>
    <n v="0"/>
    <n v="19449"/>
    <x v="242"/>
    <s v="None"/>
    <x v="4"/>
    <n v="0.19"/>
  </r>
  <r>
    <n v="47627"/>
    <x v="1"/>
    <x v="2"/>
    <n v="1579"/>
    <n v="120"/>
    <n v="20"/>
    <n v="31580"/>
    <s v="No"/>
    <n v="1579"/>
    <n v="14211"/>
    <x v="272"/>
    <s v="Medium"/>
    <x v="3"/>
    <n v="0.23"/>
  </r>
  <r>
    <n v="16538"/>
    <x v="3"/>
    <x v="2"/>
    <n v="1001"/>
    <n v="120"/>
    <n v="20"/>
    <n v="20020"/>
    <s v="Yes"/>
    <n v="1201.2"/>
    <n v="8808.7999999999993"/>
    <x v="283"/>
    <s v="Medium"/>
    <x v="3"/>
    <n v="0.19"/>
  </r>
  <r>
    <n v="63021"/>
    <x v="2"/>
    <x v="1"/>
    <n v="2475"/>
    <n v="260"/>
    <n v="12"/>
    <n v="29700"/>
    <s v="Yes"/>
    <n v="4158"/>
    <n v="18117"/>
    <x v="37"/>
    <s v="High"/>
    <x v="4"/>
    <n v="0.2"/>
  </r>
  <r>
    <n v="45002"/>
    <x v="1"/>
    <x v="0"/>
    <n v="360"/>
    <n v="10"/>
    <n v="7"/>
    <n v="2520"/>
    <s v="Yes"/>
    <n v="226.8"/>
    <n v="493.19999999999982"/>
    <x v="13"/>
    <s v="Medium"/>
    <x v="3"/>
    <n v="0.23"/>
  </r>
  <r>
    <n v="58190"/>
    <x v="4"/>
    <x v="0"/>
    <n v="1702"/>
    <n v="10"/>
    <n v="300"/>
    <n v="510600"/>
    <s v="Yes"/>
    <n v="35742"/>
    <n v="49358"/>
    <x v="206"/>
    <s v="Medium"/>
    <x v="2"/>
    <n v="0.22"/>
  </r>
  <r>
    <n v="89186"/>
    <x v="3"/>
    <x v="5"/>
    <n v="766"/>
    <n v="5"/>
    <n v="350"/>
    <n v="268100"/>
    <s v="No"/>
    <n v="29491"/>
    <n v="39449"/>
    <x v="284"/>
    <s v="High"/>
    <x v="3"/>
    <n v="0.19"/>
  </r>
  <r>
    <n v="63822"/>
    <x v="5"/>
    <x v="0"/>
    <n v="1984"/>
    <n v="10"/>
    <n v="15"/>
    <n v="29760"/>
    <s v="Yes"/>
    <n v="3273.6"/>
    <n v="6646.4000000000015"/>
    <x v="200"/>
    <s v="High"/>
    <x v="0"/>
    <n v="0.18"/>
  </r>
  <r>
    <n v="52964"/>
    <x v="2"/>
    <x v="3"/>
    <n v="2682"/>
    <n v="250"/>
    <n v="20"/>
    <n v="53640"/>
    <s v="No"/>
    <n v="4827.6000000000004"/>
    <n v="21992.400000000001"/>
    <x v="37"/>
    <s v="Medium"/>
    <x v="3"/>
    <n v="0.2"/>
  </r>
  <r>
    <n v="89606"/>
    <x v="3"/>
    <x v="2"/>
    <n v="2087"/>
    <n v="120"/>
    <n v="125"/>
    <n v="260875"/>
    <s v="No"/>
    <n v="18261.25"/>
    <n v="-7826.25"/>
    <x v="61"/>
    <s v="Medium"/>
    <x v="1"/>
    <n v="0.19"/>
  </r>
  <r>
    <n v="96724"/>
    <x v="5"/>
    <x v="3"/>
    <n v="521"/>
    <n v="250"/>
    <n v="7"/>
    <n v="3647"/>
    <s v="Yes"/>
    <n v="328.23"/>
    <n v="713.77"/>
    <x v="168"/>
    <s v="Medium"/>
    <x v="3"/>
    <n v="0.18"/>
  </r>
  <r>
    <n v="52906"/>
    <x v="5"/>
    <x v="2"/>
    <n v="1084"/>
    <n v="120"/>
    <n v="12"/>
    <n v="13008"/>
    <s v="Yes"/>
    <n v="260.16000000000003"/>
    <n v="9495.84"/>
    <x v="13"/>
    <s v="Low"/>
    <x v="4"/>
    <n v="0.18"/>
  </r>
  <r>
    <n v="38625"/>
    <x v="0"/>
    <x v="3"/>
    <n v="808"/>
    <n v="250"/>
    <n v="300"/>
    <n v="242400"/>
    <s v="Yes"/>
    <n v="19392"/>
    <n v="21008"/>
    <x v="197"/>
    <s v="Medium"/>
    <x v="2"/>
    <n v="0.24"/>
  </r>
  <r>
    <n v="74082"/>
    <x v="2"/>
    <x v="0"/>
    <n v="1594"/>
    <n v="10"/>
    <n v="350"/>
    <n v="557900"/>
    <s v="No"/>
    <n v="66948"/>
    <n v="76512"/>
    <x v="173"/>
    <s v="High"/>
    <x v="3"/>
    <n v="0.2"/>
  </r>
  <r>
    <n v="66218"/>
    <x v="0"/>
    <x v="4"/>
    <n v="386"/>
    <n v="3"/>
    <n v="12"/>
    <n v="4632"/>
    <s v="Yes"/>
    <n v="463.2"/>
    <n v="3010.8"/>
    <x v="271"/>
    <s v="High"/>
    <x v="4"/>
    <n v="0.24"/>
  </r>
  <r>
    <n v="45131"/>
    <x v="1"/>
    <x v="4"/>
    <n v="1362"/>
    <n v="3"/>
    <n v="350"/>
    <n v="476700"/>
    <s v="No"/>
    <n v="38136"/>
    <n v="84444"/>
    <x v="11"/>
    <s v="Medium"/>
    <x v="3"/>
    <n v="0.23"/>
  </r>
  <r>
    <n v="58383"/>
    <x v="5"/>
    <x v="3"/>
    <n v="1397"/>
    <n v="250"/>
    <n v="350"/>
    <n v="488950"/>
    <s v="No"/>
    <n v="4889.5"/>
    <n v="120840.5"/>
    <x v="240"/>
    <s v="Low"/>
    <x v="3"/>
    <n v="0.18"/>
  </r>
  <r>
    <n v="96764"/>
    <x v="5"/>
    <x v="1"/>
    <n v="2629"/>
    <n v="260"/>
    <n v="20"/>
    <n v="52580"/>
    <s v="Yes"/>
    <n v="5783.8"/>
    <n v="20506.199999999997"/>
    <x v="203"/>
    <s v="High"/>
    <x v="3"/>
    <n v="0.18"/>
  </r>
  <r>
    <n v="58413"/>
    <x v="4"/>
    <x v="3"/>
    <n v="2529"/>
    <n v="250"/>
    <n v="125"/>
    <n v="316125"/>
    <s v="Yes"/>
    <n v="31612.5"/>
    <n v="-18967.5"/>
    <x v="285"/>
    <s v="High"/>
    <x v="1"/>
    <n v="0.22"/>
  </r>
  <r>
    <n v="62363"/>
    <x v="3"/>
    <x v="3"/>
    <n v="422"/>
    <n v="250"/>
    <n v="350"/>
    <n v="147700"/>
    <s v="Yes"/>
    <n v="11816"/>
    <n v="26164"/>
    <x v="286"/>
    <s v="Medium"/>
    <x v="3"/>
    <n v="0.19"/>
  </r>
  <r>
    <n v="64130"/>
    <x v="2"/>
    <x v="0"/>
    <n v="549"/>
    <n v="10"/>
    <n v="15"/>
    <n v="8235"/>
    <s v="Yes"/>
    <n v="0"/>
    <n v="2745"/>
    <x v="287"/>
    <s v="None"/>
    <x v="0"/>
    <n v="0.2"/>
  </r>
  <r>
    <n v="31073"/>
    <x v="1"/>
    <x v="3"/>
    <n v="662"/>
    <n v="250"/>
    <n v="125"/>
    <n v="82750"/>
    <s v="No"/>
    <n v="1655"/>
    <n v="1655"/>
    <x v="157"/>
    <s v="Low"/>
    <x v="1"/>
    <n v="0.23"/>
  </r>
  <r>
    <n v="75174"/>
    <x v="3"/>
    <x v="0"/>
    <n v="1513"/>
    <n v="10"/>
    <n v="350"/>
    <n v="529550"/>
    <s v="Yes"/>
    <n v="0"/>
    <n v="136170"/>
    <x v="143"/>
    <s v="None"/>
    <x v="3"/>
    <n v="0.19"/>
  </r>
  <r>
    <n v="34107"/>
    <x v="1"/>
    <x v="5"/>
    <n v="2321"/>
    <n v="5"/>
    <n v="12"/>
    <n v="27852"/>
    <s v="Yes"/>
    <n v="2506.6799999999998"/>
    <n v="18382.32"/>
    <x v="258"/>
    <s v="Medium"/>
    <x v="4"/>
    <n v="0.23"/>
  </r>
  <r>
    <n v="12366"/>
    <x v="3"/>
    <x v="0"/>
    <n v="1531"/>
    <n v="10"/>
    <n v="20"/>
    <n v="30620"/>
    <s v="Yes"/>
    <n v="3674.4"/>
    <n v="11635.599999999999"/>
    <x v="288"/>
    <s v="High"/>
    <x v="3"/>
    <n v="0.19"/>
  </r>
  <r>
    <n v="41942"/>
    <x v="2"/>
    <x v="2"/>
    <n v="1055"/>
    <n v="120"/>
    <n v="12"/>
    <n v="12660"/>
    <s v="No"/>
    <n v="253.2"/>
    <n v="9241.7999999999993"/>
    <x v="86"/>
    <s v="Low"/>
    <x v="4"/>
    <n v="0.2"/>
  </r>
  <r>
    <n v="26096"/>
    <x v="2"/>
    <x v="2"/>
    <n v="1496"/>
    <n v="120"/>
    <n v="350"/>
    <n v="523600"/>
    <s v="Yes"/>
    <n v="31416"/>
    <n v="103224"/>
    <x v="283"/>
    <s v="Medium"/>
    <x v="3"/>
    <n v="0.2"/>
  </r>
  <r>
    <n v="58579"/>
    <x v="1"/>
    <x v="0"/>
    <n v="2327"/>
    <n v="10"/>
    <n v="7"/>
    <n v="16289"/>
    <s v="No"/>
    <n v="814.45"/>
    <n v="3839.5499999999993"/>
    <x v="4"/>
    <s v="Medium"/>
    <x v="3"/>
    <n v="0.23"/>
  </r>
  <r>
    <n v="98999"/>
    <x v="3"/>
    <x v="1"/>
    <n v="1350"/>
    <n v="260"/>
    <n v="350"/>
    <n v="472500"/>
    <s v="No"/>
    <n v="23625"/>
    <n v="97875"/>
    <x v="215"/>
    <s v="Medium"/>
    <x v="3"/>
    <n v="0.19"/>
  </r>
  <r>
    <n v="47162"/>
    <x v="2"/>
    <x v="1"/>
    <n v="321"/>
    <n v="260"/>
    <n v="15"/>
    <n v="4815"/>
    <s v="Yes"/>
    <n v="48.15"/>
    <n v="1556.8500000000004"/>
    <x v="36"/>
    <s v="Low"/>
    <x v="0"/>
    <n v="0.2"/>
  </r>
  <r>
    <n v="40882"/>
    <x v="0"/>
    <x v="0"/>
    <n v="2918"/>
    <n v="10"/>
    <n v="300"/>
    <n v="875400"/>
    <s v="Yes"/>
    <n v="35016"/>
    <n v="110884"/>
    <x v="205"/>
    <s v="Low"/>
    <x v="2"/>
    <n v="0.24"/>
  </r>
  <r>
    <n v="76135"/>
    <x v="2"/>
    <x v="0"/>
    <n v="1393"/>
    <n v="10"/>
    <n v="12"/>
    <n v="16716"/>
    <s v="Yes"/>
    <n v="2340.2399999999998"/>
    <n v="10196.76"/>
    <x v="88"/>
    <s v="High"/>
    <x v="4"/>
    <n v="0.2"/>
  </r>
  <r>
    <n v="47986"/>
    <x v="1"/>
    <x v="5"/>
    <n v="2072"/>
    <n v="5"/>
    <n v="15"/>
    <n v="31080"/>
    <s v="No"/>
    <n v="3108"/>
    <n v="7252"/>
    <x v="289"/>
    <s v="High"/>
    <x v="0"/>
    <n v="0.23"/>
  </r>
  <r>
    <n v="25622"/>
    <x v="5"/>
    <x v="0"/>
    <n v="2151"/>
    <n v="10"/>
    <n v="350"/>
    <n v="752850"/>
    <s v="Yes"/>
    <n v="112927.5"/>
    <n v="80662.5"/>
    <x v="22"/>
    <s v="High"/>
    <x v="3"/>
    <n v="0.18"/>
  </r>
  <r>
    <n v="61526"/>
    <x v="2"/>
    <x v="3"/>
    <n v="1527"/>
    <n v="250"/>
    <n v="350"/>
    <n v="534450"/>
    <s v="Yes"/>
    <n v="0"/>
    <n v="137430"/>
    <x v="72"/>
    <s v="None"/>
    <x v="3"/>
    <n v="0.2"/>
  </r>
  <r>
    <n v="68930"/>
    <x v="5"/>
    <x v="0"/>
    <n v="2535"/>
    <n v="10"/>
    <n v="7"/>
    <n v="17745"/>
    <s v="No"/>
    <n v="2661.75"/>
    <n v="2408.25"/>
    <x v="290"/>
    <s v="High"/>
    <x v="3"/>
    <n v="0.18"/>
  </r>
  <r>
    <n v="31236"/>
    <x v="3"/>
    <x v="5"/>
    <n v="1706"/>
    <n v="5"/>
    <n v="125"/>
    <n v="213250"/>
    <s v="No"/>
    <n v="6397.5"/>
    <n v="2132.5"/>
    <x v="137"/>
    <s v="Low"/>
    <x v="1"/>
    <n v="0.19"/>
  </r>
  <r>
    <n v="97245"/>
    <x v="4"/>
    <x v="2"/>
    <n v="2092"/>
    <n v="120"/>
    <n v="7"/>
    <n v="14644"/>
    <s v="Yes"/>
    <n v="146.44"/>
    <n v="4037.5599999999995"/>
    <x v="119"/>
    <s v="Low"/>
    <x v="3"/>
    <n v="0.22"/>
  </r>
  <r>
    <n v="23721"/>
    <x v="5"/>
    <x v="3"/>
    <n v="1498"/>
    <n v="250"/>
    <n v="7"/>
    <n v="10486"/>
    <s v="Yes"/>
    <n v="629.16"/>
    <n v="2366.84"/>
    <x v="186"/>
    <s v="Medium"/>
    <x v="3"/>
    <n v="0.18"/>
  </r>
  <r>
    <n v="44373"/>
    <x v="3"/>
    <x v="5"/>
    <n v="2021"/>
    <n v="5"/>
    <n v="300"/>
    <n v="606300"/>
    <s v="Yes"/>
    <n v="24252"/>
    <n v="76798"/>
    <x v="291"/>
    <s v="Low"/>
    <x v="2"/>
    <n v="0.19"/>
  </r>
  <r>
    <n v="39060"/>
    <x v="0"/>
    <x v="2"/>
    <n v="986"/>
    <n v="120"/>
    <n v="350"/>
    <n v="345100"/>
    <s v="Yes"/>
    <n v="41412"/>
    <n v="47328"/>
    <x v="145"/>
    <s v="High"/>
    <x v="3"/>
    <n v="0.24"/>
  </r>
  <r>
    <n v="26659"/>
    <x v="1"/>
    <x v="3"/>
    <n v="727"/>
    <n v="250"/>
    <n v="125"/>
    <n v="90875"/>
    <s v="Yes"/>
    <n v="908.75"/>
    <n v="2726.25"/>
    <x v="292"/>
    <s v="Low"/>
    <x v="1"/>
    <n v="0.23"/>
  </r>
  <r>
    <n v="57406"/>
    <x v="2"/>
    <x v="3"/>
    <n v="2151"/>
    <n v="250"/>
    <n v="300"/>
    <n v="645300"/>
    <s v="Yes"/>
    <n v="0"/>
    <n v="107550"/>
    <x v="231"/>
    <s v="None"/>
    <x v="2"/>
    <n v="0.2"/>
  </r>
  <r>
    <n v="75216"/>
    <x v="4"/>
    <x v="2"/>
    <n v="952"/>
    <n v="120"/>
    <n v="125"/>
    <n v="119000"/>
    <s v="No"/>
    <n v="7140"/>
    <n v="-2380"/>
    <x v="138"/>
    <s v="Medium"/>
    <x v="1"/>
    <n v="0.22"/>
  </r>
  <r>
    <n v="51914"/>
    <x v="4"/>
    <x v="1"/>
    <n v="1645"/>
    <n v="260"/>
    <n v="125"/>
    <n v="205625"/>
    <s v="Yes"/>
    <n v="14393.75"/>
    <n v="-6168.75"/>
    <x v="293"/>
    <s v="Medium"/>
    <x v="1"/>
    <n v="0.22"/>
  </r>
  <r>
    <n v="84323"/>
    <x v="2"/>
    <x v="4"/>
    <n v="1563"/>
    <n v="3"/>
    <n v="20"/>
    <n v="31260"/>
    <s v="No"/>
    <n v="1563"/>
    <n v="14067"/>
    <x v="294"/>
    <s v="Medium"/>
    <x v="3"/>
    <n v="0.2"/>
  </r>
  <r>
    <n v="98911"/>
    <x v="1"/>
    <x v="5"/>
    <n v="1460"/>
    <n v="5"/>
    <n v="350"/>
    <n v="511000"/>
    <s v="Yes"/>
    <n v="30660"/>
    <n v="100740"/>
    <x v="98"/>
    <s v="Medium"/>
    <x v="3"/>
    <n v="0.23"/>
  </r>
  <r>
    <n v="70920"/>
    <x v="4"/>
    <x v="2"/>
    <n v="2009"/>
    <n v="120"/>
    <n v="125"/>
    <n v="251125"/>
    <s v="Yes"/>
    <n v="7533.75"/>
    <n v="2511.25"/>
    <x v="295"/>
    <s v="Low"/>
    <x v="1"/>
    <n v="0.22"/>
  </r>
  <r>
    <n v="20587"/>
    <x v="1"/>
    <x v="2"/>
    <n v="2665"/>
    <n v="120"/>
    <n v="7"/>
    <n v="18655"/>
    <s v="Yes"/>
    <n v="1865.5"/>
    <n v="3464.5"/>
    <x v="296"/>
    <s v="High"/>
    <x v="3"/>
    <n v="0.23"/>
  </r>
  <r>
    <n v="97483"/>
    <x v="4"/>
    <x v="0"/>
    <n v="4251"/>
    <n v="10"/>
    <n v="7"/>
    <n v="29757"/>
    <s v="Yes"/>
    <n v="1190.28"/>
    <n v="7311.7199999999993"/>
    <x v="254"/>
    <s v="Low"/>
    <x v="3"/>
    <n v="0.22"/>
  </r>
  <r>
    <n v="36340"/>
    <x v="4"/>
    <x v="1"/>
    <n v="888"/>
    <n v="260"/>
    <n v="300"/>
    <n v="266400"/>
    <s v="Yes"/>
    <n v="37296"/>
    <n v="7104"/>
    <x v="21"/>
    <s v="High"/>
    <x v="2"/>
    <n v="0.22"/>
  </r>
  <r>
    <n v="21634"/>
    <x v="0"/>
    <x v="5"/>
    <n v="2031"/>
    <n v="5"/>
    <n v="15"/>
    <n v="30465"/>
    <s v="Yes"/>
    <n v="1218.5999999999999"/>
    <n v="8936.4000000000015"/>
    <x v="297"/>
    <s v="Low"/>
    <x v="0"/>
    <n v="0.24"/>
  </r>
  <r>
    <n v="44863"/>
    <x v="4"/>
    <x v="0"/>
    <n v="1404"/>
    <n v="10"/>
    <n v="300"/>
    <n v="421200"/>
    <s v="No"/>
    <n v="29484"/>
    <n v="40716"/>
    <x v="6"/>
    <s v="Medium"/>
    <x v="2"/>
    <n v="0.22"/>
  </r>
  <r>
    <n v="60622"/>
    <x v="1"/>
    <x v="1"/>
    <n v="1366"/>
    <n v="260"/>
    <n v="20"/>
    <n v="27320"/>
    <s v="No"/>
    <n v="2185.6"/>
    <n v="11474.400000000001"/>
    <x v="30"/>
    <s v="Medium"/>
    <x v="3"/>
    <n v="0.23"/>
  </r>
  <r>
    <n v="39556"/>
    <x v="1"/>
    <x v="0"/>
    <n v="1583"/>
    <n v="10"/>
    <n v="125"/>
    <n v="197875"/>
    <s v="No"/>
    <n v="25723.75"/>
    <n v="-17808.75"/>
    <x v="288"/>
    <s v="High"/>
    <x v="1"/>
    <n v="0.23"/>
  </r>
  <r>
    <n v="88352"/>
    <x v="2"/>
    <x v="0"/>
    <n v="1922"/>
    <n v="10"/>
    <n v="350"/>
    <n v="672700"/>
    <s v="No"/>
    <n v="94178"/>
    <n v="78802"/>
    <x v="161"/>
    <s v="High"/>
    <x v="3"/>
    <n v="0.2"/>
  </r>
  <r>
    <n v="32859"/>
    <x v="3"/>
    <x v="3"/>
    <n v="2877"/>
    <n v="250"/>
    <n v="350"/>
    <n v="1006950"/>
    <s v="Yes"/>
    <n v="20139"/>
    <n v="238791"/>
    <x v="145"/>
    <s v="Low"/>
    <x v="3"/>
    <n v="0.19"/>
  </r>
  <r>
    <n v="62741"/>
    <x v="3"/>
    <x v="1"/>
    <n v="4219.5"/>
    <n v="260"/>
    <n v="125"/>
    <n v="527437.5"/>
    <s v="Yes"/>
    <n v="0"/>
    <n v="21097.5"/>
    <x v="175"/>
    <s v="None"/>
    <x v="1"/>
    <n v="0.19"/>
  </r>
  <r>
    <n v="28659"/>
    <x v="4"/>
    <x v="4"/>
    <n v="2689"/>
    <n v="3"/>
    <n v="15"/>
    <n v="40335"/>
    <s v="No"/>
    <n v="4840.2"/>
    <n v="8604.8000000000029"/>
    <x v="220"/>
    <s v="High"/>
    <x v="0"/>
    <n v="0.22"/>
  </r>
  <r>
    <n v="51630"/>
    <x v="0"/>
    <x v="0"/>
    <n v="3675"/>
    <n v="10"/>
    <n v="15"/>
    <n v="55125"/>
    <s v="Yes"/>
    <n v="4961.25"/>
    <n v="13413.75"/>
    <x v="35"/>
    <s v="Medium"/>
    <x v="0"/>
    <n v="0.24"/>
  </r>
  <r>
    <n v="63544"/>
    <x v="0"/>
    <x v="4"/>
    <n v="330"/>
    <n v="3"/>
    <n v="125"/>
    <n v="41250"/>
    <s v="No"/>
    <n v="412.5"/>
    <n v="1237.5"/>
    <x v="122"/>
    <s v="Low"/>
    <x v="1"/>
    <n v="0.24"/>
  </r>
  <r>
    <n v="18473"/>
    <x v="4"/>
    <x v="5"/>
    <n v="388"/>
    <n v="5"/>
    <n v="7"/>
    <n v="2716"/>
    <s v="No"/>
    <n v="380.24"/>
    <n v="395.76000000000022"/>
    <x v="224"/>
    <s v="High"/>
    <x v="3"/>
    <n v="0.22"/>
  </r>
  <r>
    <n v="62932"/>
    <x v="1"/>
    <x v="3"/>
    <n v="1265"/>
    <n v="250"/>
    <n v="20"/>
    <n v="25300"/>
    <s v="No"/>
    <n v="1265"/>
    <n v="11385"/>
    <x v="268"/>
    <s v="Medium"/>
    <x v="3"/>
    <n v="0.23"/>
  </r>
  <r>
    <n v="75656"/>
    <x v="3"/>
    <x v="3"/>
    <n v="880"/>
    <n v="250"/>
    <n v="12"/>
    <n v="10560"/>
    <s v="Yes"/>
    <n v="950.4"/>
    <n v="6969.6"/>
    <x v="298"/>
    <s v="Medium"/>
    <x v="4"/>
    <n v="0.19"/>
  </r>
  <r>
    <n v="72877"/>
    <x v="1"/>
    <x v="0"/>
    <n v="2145"/>
    <n v="10"/>
    <n v="125"/>
    <n v="268125"/>
    <s v="Yes"/>
    <n v="5362.5"/>
    <n v="5362.5"/>
    <x v="299"/>
    <s v="Low"/>
    <x v="1"/>
    <n v="0.23"/>
  </r>
  <r>
    <n v="11851"/>
    <x v="1"/>
    <x v="3"/>
    <n v="2954"/>
    <n v="250"/>
    <n v="125"/>
    <n v="369250"/>
    <s v="Yes"/>
    <n v="55387.5"/>
    <n v="-40617.5"/>
    <x v="112"/>
    <s v="High"/>
    <x v="1"/>
    <n v="0.23"/>
  </r>
  <r>
    <n v="12263"/>
    <x v="0"/>
    <x v="0"/>
    <n v="2797"/>
    <n v="10"/>
    <n v="125"/>
    <n v="349625"/>
    <s v="No"/>
    <n v="31466.25"/>
    <n v="-17481.25"/>
    <x v="238"/>
    <s v="Medium"/>
    <x v="1"/>
    <n v="0.24"/>
  </r>
  <r>
    <n v="94979"/>
    <x v="3"/>
    <x v="3"/>
    <n v="1175"/>
    <n v="250"/>
    <n v="15"/>
    <n v="17625"/>
    <s v="No"/>
    <n v="2643.75"/>
    <n v="3231.25"/>
    <x v="182"/>
    <s v="High"/>
    <x v="0"/>
    <n v="0.19"/>
  </r>
  <r>
    <n v="88024"/>
    <x v="4"/>
    <x v="0"/>
    <n v="873"/>
    <n v="10"/>
    <n v="300"/>
    <n v="261900"/>
    <s v="Yes"/>
    <n v="28809"/>
    <n v="14841"/>
    <x v="290"/>
    <s v="High"/>
    <x v="2"/>
    <n v="0.22"/>
  </r>
  <r>
    <n v="11171"/>
    <x v="4"/>
    <x v="0"/>
    <n v="2632"/>
    <n v="10"/>
    <n v="350"/>
    <n v="921200"/>
    <s v="No"/>
    <n v="119756"/>
    <n v="117124"/>
    <x v="180"/>
    <s v="High"/>
    <x v="3"/>
    <n v="0.22"/>
  </r>
  <r>
    <n v="87185"/>
    <x v="0"/>
    <x v="3"/>
    <n v="1867"/>
    <n v="250"/>
    <n v="300"/>
    <n v="560100"/>
    <s v="Yes"/>
    <n v="50409"/>
    <n v="42941"/>
    <x v="300"/>
    <s v="Medium"/>
    <x v="2"/>
    <n v="0.24"/>
  </r>
  <r>
    <n v="59526"/>
    <x v="4"/>
    <x v="0"/>
    <n v="1565"/>
    <n v="10"/>
    <n v="15"/>
    <n v="23475"/>
    <s v="No"/>
    <n v="3051.75"/>
    <n v="4773.25"/>
    <x v="248"/>
    <s v="High"/>
    <x v="0"/>
    <n v="0.22"/>
  </r>
  <r>
    <n v="12907"/>
    <x v="0"/>
    <x v="5"/>
    <n v="1142"/>
    <n v="5"/>
    <n v="12"/>
    <n v="13704"/>
    <s v="Yes"/>
    <n v="274.08"/>
    <n v="10003.92"/>
    <x v="62"/>
    <s v="Low"/>
    <x v="4"/>
    <n v="0.24"/>
  </r>
  <r>
    <n v="77620"/>
    <x v="2"/>
    <x v="1"/>
    <n v="1433"/>
    <n v="260"/>
    <n v="125"/>
    <n v="179125"/>
    <s v="No"/>
    <n v="19703.75"/>
    <n v="-12538.75"/>
    <x v="91"/>
    <s v="High"/>
    <x v="1"/>
    <n v="0.2"/>
  </r>
  <r>
    <n v="48338"/>
    <x v="0"/>
    <x v="0"/>
    <n v="861"/>
    <n v="10"/>
    <n v="125"/>
    <n v="107625"/>
    <s v="No"/>
    <n v="5381.25"/>
    <n v="-1076.25"/>
    <x v="103"/>
    <s v="Medium"/>
    <x v="1"/>
    <n v="0.24"/>
  </r>
  <r>
    <n v="96005"/>
    <x v="3"/>
    <x v="0"/>
    <n v="1372"/>
    <n v="10"/>
    <n v="7"/>
    <n v="9604"/>
    <s v="Yes"/>
    <n v="480.2"/>
    <n v="2263.7999999999993"/>
    <x v="160"/>
    <s v="Medium"/>
    <x v="3"/>
    <n v="0.19"/>
  </r>
  <r>
    <n v="17880"/>
    <x v="0"/>
    <x v="5"/>
    <n v="2328"/>
    <n v="5"/>
    <n v="7"/>
    <n v="16296"/>
    <s v="Yes"/>
    <n v="1629.6"/>
    <n v="3026.3999999999996"/>
    <x v="145"/>
    <s v="High"/>
    <x v="3"/>
    <n v="0.24"/>
  </r>
  <r>
    <n v="98040"/>
    <x v="5"/>
    <x v="2"/>
    <n v="2605"/>
    <n v="120"/>
    <n v="300"/>
    <n v="781500"/>
    <s v="Yes"/>
    <n v="101595"/>
    <n v="28655"/>
    <x v="149"/>
    <s v="High"/>
    <x v="2"/>
    <n v="0.18"/>
  </r>
  <r>
    <n v="34457"/>
    <x v="0"/>
    <x v="1"/>
    <n v="1282"/>
    <n v="260"/>
    <n v="20"/>
    <n v="25640"/>
    <s v="No"/>
    <n v="2051.1999999999998"/>
    <n v="10768.8"/>
    <x v="294"/>
    <s v="Medium"/>
    <x v="3"/>
    <n v="0.24"/>
  </r>
  <r>
    <n v="62639"/>
    <x v="5"/>
    <x v="3"/>
    <n v="1005"/>
    <n v="250"/>
    <n v="12"/>
    <n v="12060"/>
    <s v="No"/>
    <n v="1326.6"/>
    <n v="7718.4"/>
    <x v="301"/>
    <s v="High"/>
    <x v="4"/>
    <n v="0.18"/>
  </r>
  <r>
    <n v="58488"/>
    <x v="5"/>
    <x v="3"/>
    <n v="1233"/>
    <n v="250"/>
    <n v="20"/>
    <n v="24660"/>
    <s v="No"/>
    <n v="2959.2"/>
    <n v="9370.7999999999993"/>
    <x v="3"/>
    <s v="High"/>
    <x v="3"/>
    <n v="0.18"/>
  </r>
  <r>
    <n v="37609"/>
    <x v="5"/>
    <x v="1"/>
    <n v="1727"/>
    <n v="260"/>
    <n v="7"/>
    <n v="12089"/>
    <s v="Yes"/>
    <n v="1692.46"/>
    <n v="1761.5400000000009"/>
    <x v="302"/>
    <s v="High"/>
    <x v="3"/>
    <n v="0.18"/>
  </r>
  <r>
    <n v="21935"/>
    <x v="3"/>
    <x v="4"/>
    <n v="888"/>
    <n v="3"/>
    <n v="15"/>
    <n v="13320"/>
    <s v="No"/>
    <n v="0"/>
    <n v="4440"/>
    <x v="303"/>
    <s v="None"/>
    <x v="0"/>
    <n v="0.19"/>
  </r>
  <r>
    <n v="93358"/>
    <x v="4"/>
    <x v="5"/>
    <n v="2518"/>
    <n v="5"/>
    <n v="12"/>
    <n v="30216"/>
    <s v="Yes"/>
    <n v="0"/>
    <n v="22662"/>
    <x v="15"/>
    <s v="None"/>
    <x v="4"/>
    <n v="0.22"/>
  </r>
  <r>
    <n v="76758"/>
    <x v="5"/>
    <x v="5"/>
    <n v="1368"/>
    <n v="5"/>
    <n v="7"/>
    <n v="9576"/>
    <s v="Yes"/>
    <n v="1436.4"/>
    <n v="1299.6000000000004"/>
    <x v="80"/>
    <s v="High"/>
    <x v="3"/>
    <n v="0.18"/>
  </r>
  <r>
    <n v="33553"/>
    <x v="2"/>
    <x v="2"/>
    <n v="2805"/>
    <n v="120"/>
    <n v="20"/>
    <n v="56100"/>
    <s v="No"/>
    <n v="6171"/>
    <n v="21879"/>
    <x v="68"/>
    <s v="High"/>
    <x v="3"/>
    <n v="0.2"/>
  </r>
  <r>
    <n v="92343"/>
    <x v="2"/>
    <x v="4"/>
    <n v="1023"/>
    <n v="3"/>
    <n v="125"/>
    <n v="127875"/>
    <s v="No"/>
    <n v="17902.5"/>
    <n v="-12787.5"/>
    <x v="81"/>
    <s v="High"/>
    <x v="1"/>
    <n v="0.2"/>
  </r>
  <r>
    <n v="84496"/>
    <x v="3"/>
    <x v="0"/>
    <n v="1760"/>
    <n v="10"/>
    <n v="7"/>
    <n v="12320"/>
    <s v="Yes"/>
    <n v="369.6"/>
    <n v="3150.3999999999996"/>
    <x v="291"/>
    <s v="Low"/>
    <x v="3"/>
    <n v="0.19"/>
  </r>
  <r>
    <n v="71414"/>
    <x v="4"/>
    <x v="5"/>
    <n v="1249"/>
    <n v="5"/>
    <n v="20"/>
    <n v="24980"/>
    <s v="No"/>
    <n v="3247.4"/>
    <n v="9242.5999999999985"/>
    <x v="148"/>
    <s v="High"/>
    <x v="3"/>
    <n v="0.22"/>
  </r>
  <r>
    <n v="78945"/>
    <x v="2"/>
    <x v="0"/>
    <n v="918"/>
    <n v="10"/>
    <n v="300"/>
    <n v="275400"/>
    <s v="No"/>
    <n v="5508"/>
    <n v="40392"/>
    <x v="304"/>
    <s v="Low"/>
    <x v="2"/>
    <n v="0.2"/>
  </r>
  <r>
    <n v="95276"/>
    <x v="0"/>
    <x v="1"/>
    <n v="1989"/>
    <n v="260"/>
    <n v="12"/>
    <n v="23868"/>
    <s v="Yes"/>
    <n v="238.68"/>
    <n v="17662.32"/>
    <x v="302"/>
    <s v="Low"/>
    <x v="4"/>
    <n v="0.24"/>
  </r>
  <r>
    <n v="63916"/>
    <x v="3"/>
    <x v="3"/>
    <n v="888"/>
    <n v="250"/>
    <n v="15"/>
    <n v="13320"/>
    <s v="Yes"/>
    <n v="0"/>
    <n v="4440"/>
    <x v="45"/>
    <s v="None"/>
    <x v="0"/>
    <n v="0.19"/>
  </r>
  <r>
    <n v="32189"/>
    <x v="0"/>
    <x v="0"/>
    <n v="678"/>
    <n v="10"/>
    <n v="7"/>
    <n v="4746"/>
    <s v="Yes"/>
    <n v="379.68"/>
    <n v="976.31999999999971"/>
    <x v="10"/>
    <s v="Medium"/>
    <x v="3"/>
    <n v="0.24"/>
  </r>
  <r>
    <n v="29399"/>
    <x v="4"/>
    <x v="0"/>
    <n v="2222"/>
    <n v="10"/>
    <n v="12"/>
    <n v="26664"/>
    <s v="No"/>
    <n v="3732.96"/>
    <n v="16265.04"/>
    <x v="79"/>
    <s v="High"/>
    <x v="4"/>
    <n v="0.22"/>
  </r>
  <r>
    <n v="76960"/>
    <x v="5"/>
    <x v="3"/>
    <n v="2903"/>
    <n v="250"/>
    <n v="7"/>
    <n v="20321"/>
    <s v="Yes"/>
    <n v="2844.94"/>
    <n v="2961.0600000000013"/>
    <x v="144"/>
    <s v="High"/>
    <x v="3"/>
    <n v="0.18"/>
  </r>
  <r>
    <n v="19437"/>
    <x v="4"/>
    <x v="3"/>
    <n v="2844"/>
    <n v="250"/>
    <n v="15"/>
    <n v="42660"/>
    <s v="No"/>
    <n v="2559.6"/>
    <n v="11660.400000000001"/>
    <x v="228"/>
    <s v="Medium"/>
    <x v="0"/>
    <n v="0.22"/>
  </r>
  <r>
    <n v="15324"/>
    <x v="1"/>
    <x v="0"/>
    <n v="1934"/>
    <n v="10"/>
    <n v="20"/>
    <n v="38680"/>
    <s v="Yes"/>
    <n v="3094.4"/>
    <n v="16245.599999999999"/>
    <x v="90"/>
    <s v="Medium"/>
    <x v="3"/>
    <n v="0.23"/>
  </r>
  <r>
    <n v="41770"/>
    <x v="5"/>
    <x v="1"/>
    <n v="1683"/>
    <n v="260"/>
    <n v="7"/>
    <n v="11781"/>
    <s v="No"/>
    <n v="589.04999999999995"/>
    <n v="2776.9500000000007"/>
    <x v="305"/>
    <s v="Medium"/>
    <x v="3"/>
    <n v="0.18"/>
  </r>
  <r>
    <n v="69792"/>
    <x v="2"/>
    <x v="0"/>
    <n v="2425.5"/>
    <n v="10"/>
    <n v="12"/>
    <n v="29106"/>
    <s v="No"/>
    <n v="3201.66"/>
    <n v="18627.840000000004"/>
    <x v="131"/>
    <s v="High"/>
    <x v="4"/>
    <n v="0.2"/>
  </r>
  <r>
    <n v="69531"/>
    <x v="3"/>
    <x v="0"/>
    <n v="57"/>
    <n v="10"/>
    <n v="15"/>
    <n v="26145"/>
    <s v="Yes"/>
    <n v="1568.7"/>
    <n v="7146.2999999999993"/>
    <x v="153"/>
    <s v="Medium"/>
    <x v="0"/>
    <n v="0.19"/>
  </r>
  <r>
    <n v="37083"/>
    <x v="5"/>
    <x v="4"/>
    <n v="2529"/>
    <n v="3"/>
    <n v="7"/>
    <n v="17703"/>
    <s v="No"/>
    <n v="177.03"/>
    <n v="4880.9699999999993"/>
    <x v="66"/>
    <s v="Low"/>
    <x v="3"/>
    <n v="0.18"/>
  </r>
  <r>
    <n v="60273"/>
    <x v="0"/>
    <x v="5"/>
    <n v="2723"/>
    <n v="5"/>
    <n v="12"/>
    <n v="32676"/>
    <s v="Yes"/>
    <n v="1960.56"/>
    <n v="22546.44"/>
    <x v="306"/>
    <s v="Medium"/>
    <x v="4"/>
    <n v="0.24"/>
  </r>
  <r>
    <n v="26751"/>
    <x v="1"/>
    <x v="4"/>
    <n v="819"/>
    <n v="3"/>
    <n v="7"/>
    <n v="5733"/>
    <s v="No"/>
    <n v="515.97"/>
    <n v="1122.03"/>
    <x v="307"/>
    <s v="Medium"/>
    <x v="3"/>
    <n v="0.23"/>
  </r>
  <r>
    <n v="65787"/>
    <x v="4"/>
    <x v="5"/>
    <n v="345"/>
    <n v="5"/>
    <n v="125"/>
    <n v="43125"/>
    <s v="No"/>
    <n v="0"/>
    <n v="1725"/>
    <x v="288"/>
    <s v="None"/>
    <x v="1"/>
    <n v="0.22"/>
  </r>
  <r>
    <n v="92123"/>
    <x v="2"/>
    <x v="4"/>
    <n v="2155"/>
    <n v="3"/>
    <n v="350"/>
    <n v="754250"/>
    <s v="Yes"/>
    <n v="7542.5"/>
    <n v="186407.5"/>
    <x v="202"/>
    <s v="Low"/>
    <x v="3"/>
    <n v="0.2"/>
  </r>
  <r>
    <n v="86862"/>
    <x v="3"/>
    <x v="0"/>
    <n v="1085"/>
    <n v="10"/>
    <n v="125"/>
    <n v="135625"/>
    <s v="No"/>
    <n v="20343.75"/>
    <n v="-14918.75"/>
    <x v="119"/>
    <s v="High"/>
    <x v="1"/>
    <n v="0.19"/>
  </r>
  <r>
    <n v="98174"/>
    <x v="2"/>
    <x v="0"/>
    <n v="2101"/>
    <n v="10"/>
    <n v="15"/>
    <n v="31515"/>
    <s v="Yes"/>
    <n v="2206.0500000000002"/>
    <n v="8298.9500000000007"/>
    <x v="1"/>
    <s v="Medium"/>
    <x v="0"/>
    <n v="0.2"/>
  </r>
  <r>
    <n v="80672"/>
    <x v="3"/>
    <x v="2"/>
    <n v="2536"/>
    <n v="120"/>
    <n v="300"/>
    <n v="760800"/>
    <s v="No"/>
    <n v="106512"/>
    <n v="20288"/>
    <x v="250"/>
    <s v="High"/>
    <x v="2"/>
    <n v="0.19"/>
  </r>
  <r>
    <n v="67216"/>
    <x v="5"/>
    <x v="4"/>
    <n v="2791"/>
    <n v="3"/>
    <n v="15"/>
    <n v="41865"/>
    <s v="No"/>
    <n v="2093.25"/>
    <n v="11861.75"/>
    <x v="98"/>
    <s v="Medium"/>
    <x v="0"/>
    <n v="0.18"/>
  </r>
  <r>
    <n v="76243"/>
    <x v="5"/>
    <x v="2"/>
    <n v="609"/>
    <n v="120"/>
    <n v="20"/>
    <n v="12180"/>
    <s v="Yes"/>
    <n v="852.6"/>
    <n v="5237.3999999999996"/>
    <x v="186"/>
    <s v="Medium"/>
    <x v="3"/>
    <n v="0.18"/>
  </r>
  <r>
    <n v="53988"/>
    <x v="0"/>
    <x v="3"/>
    <n v="2844"/>
    <n v="250"/>
    <n v="300"/>
    <n v="853200"/>
    <s v="No"/>
    <n v="25596"/>
    <n v="116604"/>
    <x v="250"/>
    <s v="Low"/>
    <x v="2"/>
    <n v="0.24"/>
  </r>
  <r>
    <n v="21512"/>
    <x v="3"/>
    <x v="1"/>
    <n v="259"/>
    <n v="260"/>
    <n v="300"/>
    <n v="77700"/>
    <s v="No"/>
    <n v="1554"/>
    <n v="11396"/>
    <x v="170"/>
    <s v="Low"/>
    <x v="2"/>
    <n v="0.19"/>
  </r>
  <r>
    <n v="34559"/>
    <x v="2"/>
    <x v="2"/>
    <n v="604"/>
    <n v="120"/>
    <n v="12"/>
    <n v="7248"/>
    <s v="Yes"/>
    <n v="942.24"/>
    <n v="4493.76"/>
    <x v="275"/>
    <s v="High"/>
    <x v="4"/>
    <n v="0.2"/>
  </r>
  <r>
    <n v="83036"/>
    <x v="3"/>
    <x v="0"/>
    <n v="1706"/>
    <n v="10"/>
    <n v="125"/>
    <n v="213250"/>
    <s v="No"/>
    <n v="6397.5"/>
    <n v="2132.5"/>
    <x v="123"/>
    <s v="Low"/>
    <x v="1"/>
    <n v="0.19"/>
  </r>
  <r>
    <n v="30825"/>
    <x v="4"/>
    <x v="3"/>
    <n v="2134"/>
    <n v="250"/>
    <n v="300"/>
    <n v="640200"/>
    <s v="No"/>
    <n v="51216"/>
    <n v="55484"/>
    <x v="98"/>
    <s v="Medium"/>
    <x v="2"/>
    <n v="0.22"/>
  </r>
  <r>
    <n v="86228"/>
    <x v="5"/>
    <x v="5"/>
    <n v="1715"/>
    <n v="5"/>
    <n v="20"/>
    <n v="34300"/>
    <s v="No"/>
    <n v="4116"/>
    <n v="13034"/>
    <x v="262"/>
    <s v="High"/>
    <x v="3"/>
    <n v="0.18"/>
  </r>
  <r>
    <n v="17855"/>
    <x v="5"/>
    <x v="4"/>
    <n v="727"/>
    <n v="3"/>
    <n v="12"/>
    <n v="8724"/>
    <s v="Yes"/>
    <n v="610.67999999999995"/>
    <n v="5932.32"/>
    <x v="75"/>
    <s v="Medium"/>
    <x v="4"/>
    <n v="0.18"/>
  </r>
  <r>
    <n v="62163"/>
    <x v="5"/>
    <x v="0"/>
    <n v="2689"/>
    <n v="10"/>
    <n v="7"/>
    <n v="18823"/>
    <s v="No"/>
    <n v="941.15"/>
    <n v="4436.8499999999985"/>
    <x v="191"/>
    <s v="Medium"/>
    <x v="3"/>
    <n v="0.18"/>
  </r>
  <r>
    <n v="48322"/>
    <x v="5"/>
    <x v="5"/>
    <n v="2214"/>
    <n v="5"/>
    <n v="15"/>
    <n v="33210"/>
    <s v="No"/>
    <n v="332.1"/>
    <n v="10737.900000000001"/>
    <x v="244"/>
    <s v="Low"/>
    <x v="0"/>
    <n v="0.18"/>
  </r>
  <r>
    <n v="66776"/>
    <x v="2"/>
    <x v="4"/>
    <n v="1865"/>
    <n v="3"/>
    <n v="12"/>
    <n v="22380"/>
    <s v="Yes"/>
    <n v="1119"/>
    <n v="15666"/>
    <x v="42"/>
    <s v="Medium"/>
    <x v="4"/>
    <n v="0.2"/>
  </r>
  <r>
    <n v="75990"/>
    <x v="2"/>
    <x v="0"/>
    <n v="1198"/>
    <n v="10"/>
    <n v="12"/>
    <n v="14376"/>
    <s v="Yes"/>
    <n v="1581.36"/>
    <n v="9200.64"/>
    <x v="74"/>
    <s v="High"/>
    <x v="4"/>
    <n v="0.2"/>
  </r>
  <r>
    <n v="35944"/>
    <x v="2"/>
    <x v="5"/>
    <n v="322"/>
    <n v="5"/>
    <n v="300"/>
    <n v="96600"/>
    <s v="No"/>
    <n v="8694"/>
    <n v="7406"/>
    <x v="113"/>
    <s v="Medium"/>
    <x v="2"/>
    <n v="0.2"/>
  </r>
  <r>
    <n v="64084"/>
    <x v="0"/>
    <x v="0"/>
    <n v="727"/>
    <n v="10"/>
    <n v="350"/>
    <n v="254450"/>
    <s v="Yes"/>
    <n v="15267"/>
    <n v="50163"/>
    <x v="178"/>
    <s v="Medium"/>
    <x v="3"/>
    <n v="0.24"/>
  </r>
  <r>
    <n v="82134"/>
    <x v="0"/>
    <x v="0"/>
    <n v="2013"/>
    <n v="10"/>
    <n v="7"/>
    <n v="14091"/>
    <s v="Yes"/>
    <n v="281.82"/>
    <n v="3744.1800000000003"/>
    <x v="308"/>
    <s v="Low"/>
    <x v="3"/>
    <n v="0.24"/>
  </r>
  <r>
    <n v="43580"/>
    <x v="5"/>
    <x v="0"/>
    <n v="1197"/>
    <n v="10"/>
    <n v="350"/>
    <n v="418950"/>
    <s v="No"/>
    <n v="50274"/>
    <n v="57456"/>
    <x v="294"/>
    <s v="High"/>
    <x v="3"/>
    <n v="0.18"/>
  </r>
  <r>
    <n v="96074"/>
    <x v="5"/>
    <x v="0"/>
    <n v="974"/>
    <n v="10"/>
    <n v="15"/>
    <n v="14610"/>
    <s v="No"/>
    <n v="0"/>
    <n v="4870"/>
    <x v="196"/>
    <s v="None"/>
    <x v="0"/>
    <n v="0.18"/>
  </r>
  <r>
    <n v="15295"/>
    <x v="0"/>
    <x v="0"/>
    <n v="602"/>
    <n v="10"/>
    <n v="350"/>
    <n v="210700"/>
    <s v="No"/>
    <n v="10535"/>
    <n v="43645"/>
    <x v="30"/>
    <s v="Medium"/>
    <x v="3"/>
    <n v="0.24"/>
  </r>
  <r>
    <n v="12276"/>
    <x v="2"/>
    <x v="1"/>
    <n v="2475"/>
    <n v="260"/>
    <n v="300"/>
    <n v="742500"/>
    <s v="No"/>
    <n v="111375"/>
    <n v="12375"/>
    <x v="309"/>
    <s v="High"/>
    <x v="2"/>
    <n v="0.2"/>
  </r>
  <r>
    <n v="42036"/>
    <x v="4"/>
    <x v="0"/>
    <n v="2852"/>
    <n v="10"/>
    <n v="350"/>
    <n v="998200"/>
    <s v="Yes"/>
    <n v="19964"/>
    <n v="236716"/>
    <x v="301"/>
    <s v="Low"/>
    <x v="3"/>
    <n v="0.22"/>
  </r>
  <r>
    <n v="85076"/>
    <x v="3"/>
    <x v="4"/>
    <n v="1016"/>
    <n v="3"/>
    <n v="7"/>
    <n v="7112"/>
    <s v="Yes"/>
    <n v="355.6"/>
    <n v="1676.3999999999996"/>
    <x v="210"/>
    <s v="Medium"/>
    <x v="3"/>
    <n v="0.1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345852B-4F5B-4C6B-B695-090EC3A5F605}" name="PivotTable1" cacheId="15" applyNumberFormats="0" applyBorderFormats="0" applyFontFormats="0" applyPatternFormats="0" applyAlignmentFormats="0" applyWidthHeightFormats="1" dataCaption="Values" updatedVersion="8" minRefreshableVersion="5" useAutoFormatting="1" itemPrintTitles="1" createdVersion="8" indent="0" outline="1" outlineData="1" multipleFieldFilters="0" chartFormat="3">
  <location ref="A3:H11" firstHeaderRow="1" firstDataRow="2" firstDataCol="1"/>
  <pivotFields count="17">
    <pivotField showAll="0"/>
    <pivotField axis="axisRow" showAll="0">
      <items count="7">
        <item x="2"/>
        <item x="3"/>
        <item x="1"/>
        <item x="0"/>
        <item x="4"/>
        <item x="5"/>
        <item t="default"/>
      </items>
    </pivotField>
    <pivotField axis="axisCol" showAll="0">
      <items count="7">
        <item x="1"/>
        <item x="4"/>
        <item x="5"/>
        <item x="0"/>
        <item x="2"/>
        <item x="3"/>
        <item t="default"/>
      </items>
    </pivotField>
    <pivotField showAll="0"/>
    <pivotField showAll="0"/>
    <pivotField showAll="0"/>
    <pivotField dataField="1" showAll="0"/>
    <pivotField showAll="0"/>
    <pivotField showAll="0"/>
    <pivotField showAll="0"/>
    <pivotField numFmtId="166" showAll="0">
      <items count="311">
        <item x="221"/>
        <item x="236"/>
        <item x="224"/>
        <item x="179"/>
        <item x="109"/>
        <item x="81"/>
        <item x="216"/>
        <item x="176"/>
        <item x="250"/>
        <item x="301"/>
        <item x="57"/>
        <item x="287"/>
        <item x="204"/>
        <item x="163"/>
        <item x="37"/>
        <item x="191"/>
        <item x="10"/>
        <item x="85"/>
        <item x="6"/>
        <item x="256"/>
        <item x="266"/>
        <item x="181"/>
        <item x="28"/>
        <item x="68"/>
        <item x="11"/>
        <item x="30"/>
        <item x="286"/>
        <item x="42"/>
        <item x="54"/>
        <item x="129"/>
        <item x="23"/>
        <item x="291"/>
        <item x="91"/>
        <item x="113"/>
        <item x="284"/>
        <item x="94"/>
        <item x="308"/>
        <item x="33"/>
        <item x="5"/>
        <item x="62"/>
        <item x="252"/>
        <item x="139"/>
        <item x="14"/>
        <item x="172"/>
        <item x="103"/>
        <item x="70"/>
        <item x="271"/>
        <item x="88"/>
        <item x="134"/>
        <item x="122"/>
        <item x="183"/>
        <item x="243"/>
        <item x="302"/>
        <item x="116"/>
        <item x="177"/>
        <item x="32"/>
        <item x="246"/>
        <item x="152"/>
        <item x="212"/>
        <item x="184"/>
        <item x="20"/>
        <item x="274"/>
        <item x="218"/>
        <item x="117"/>
        <item x="136"/>
        <item x="303"/>
        <item x="27"/>
        <item x="161"/>
        <item x="300"/>
        <item x="306"/>
        <item x="149"/>
        <item x="64"/>
        <item x="8"/>
        <item x="25"/>
        <item x="155"/>
        <item x="231"/>
        <item x="285"/>
        <item x="132"/>
        <item x="268"/>
        <item x="16"/>
        <item x="72"/>
        <item x="52"/>
        <item x="273"/>
        <item x="278"/>
        <item x="151"/>
        <item x="180"/>
        <item x="299"/>
        <item x="119"/>
        <item x="200"/>
        <item x="96"/>
        <item x="214"/>
        <item x="157"/>
        <item x="58"/>
        <item x="26"/>
        <item x="105"/>
        <item x="272"/>
        <item x="40"/>
        <item x="38"/>
        <item x="193"/>
        <item x="125"/>
        <item x="145"/>
        <item x="238"/>
        <item x="203"/>
        <item x="121"/>
        <item x="260"/>
        <item x="187"/>
        <item x="43"/>
        <item x="275"/>
        <item x="118"/>
        <item x="143"/>
        <item x="39"/>
        <item x="280"/>
        <item x="215"/>
        <item x="235"/>
        <item x="55"/>
        <item x="259"/>
        <item x="140"/>
        <item x="251"/>
        <item x="162"/>
        <item x="15"/>
        <item x="133"/>
        <item x="185"/>
        <item x="128"/>
        <item x="277"/>
        <item x="18"/>
        <item x="84"/>
        <item x="51"/>
        <item x="34"/>
        <item x="305"/>
        <item x="164"/>
        <item x="241"/>
        <item x="281"/>
        <item x="154"/>
        <item x="201"/>
        <item x="202"/>
        <item x="1"/>
        <item x="222"/>
        <item x="173"/>
        <item x="61"/>
        <item x="29"/>
        <item x="71"/>
        <item x="295"/>
        <item x="95"/>
        <item x="66"/>
        <item x="169"/>
        <item x="226"/>
        <item x="69"/>
        <item x="46"/>
        <item x="166"/>
        <item x="237"/>
        <item x="158"/>
        <item x="110"/>
        <item x="206"/>
        <item x="80"/>
        <item x="254"/>
        <item x="171"/>
        <item x="2"/>
        <item x="234"/>
        <item x="262"/>
        <item x="309"/>
        <item x="9"/>
        <item x="249"/>
        <item x="63"/>
        <item x="239"/>
        <item x="35"/>
        <item x="264"/>
        <item x="283"/>
        <item x="190"/>
        <item x="227"/>
        <item x="120"/>
        <item x="97"/>
        <item x="79"/>
        <item x="248"/>
        <item x="292"/>
        <item x="135"/>
        <item x="213"/>
        <item x="123"/>
        <item x="93"/>
        <item x="257"/>
        <item x="21"/>
        <item x="107"/>
        <item x="53"/>
        <item x="263"/>
        <item x="137"/>
        <item x="270"/>
        <item x="130"/>
        <item x="73"/>
        <item x="7"/>
        <item x="167"/>
        <item x="99"/>
        <item x="65"/>
        <item x="279"/>
        <item x="265"/>
        <item x="86"/>
        <item x="47"/>
        <item x="50"/>
        <item x="219"/>
        <item x="174"/>
        <item x="225"/>
        <item x="127"/>
        <item x="242"/>
        <item x="112"/>
        <item x="146"/>
        <item x="59"/>
        <item x="106"/>
        <item x="76"/>
        <item x="148"/>
        <item x="160"/>
        <item x="194"/>
        <item x="82"/>
        <item x="124"/>
        <item x="240"/>
        <item x="253"/>
        <item x="141"/>
        <item x="4"/>
        <item x="102"/>
        <item x="186"/>
        <item x="261"/>
        <item x="89"/>
        <item x="44"/>
        <item x="289"/>
        <item x="182"/>
        <item x="255"/>
        <item x="165"/>
        <item x="77"/>
        <item x="188"/>
        <item x="83"/>
        <item x="267"/>
        <item x="210"/>
        <item x="49"/>
        <item x="98"/>
        <item x="269"/>
        <item x="175"/>
        <item x="138"/>
        <item x="142"/>
        <item x="296"/>
        <item x="108"/>
        <item x="229"/>
        <item x="178"/>
        <item x="41"/>
        <item x="304"/>
        <item x="67"/>
        <item x="298"/>
        <item x="276"/>
        <item x="189"/>
        <item x="282"/>
        <item x="31"/>
        <item x="92"/>
        <item x="36"/>
        <item x="17"/>
        <item x="22"/>
        <item x="131"/>
        <item x="223"/>
        <item x="220"/>
        <item x="199"/>
        <item x="294"/>
        <item x="197"/>
        <item x="74"/>
        <item x="48"/>
        <item x="19"/>
        <item x="297"/>
        <item x="24"/>
        <item x="230"/>
        <item x="115"/>
        <item x="78"/>
        <item x="205"/>
        <item x="208"/>
        <item x="233"/>
        <item x="293"/>
        <item x="90"/>
        <item x="198"/>
        <item x="126"/>
        <item x="258"/>
        <item x="196"/>
        <item x="114"/>
        <item x="232"/>
        <item x="244"/>
        <item x="288"/>
        <item x="13"/>
        <item x="101"/>
        <item x="170"/>
        <item x="100"/>
        <item x="228"/>
        <item x="111"/>
        <item x="45"/>
        <item x="56"/>
        <item x="245"/>
        <item x="147"/>
        <item x="247"/>
        <item x="159"/>
        <item x="307"/>
        <item x="217"/>
        <item x="144"/>
        <item x="195"/>
        <item x="156"/>
        <item x="3"/>
        <item x="209"/>
        <item x="153"/>
        <item x="0"/>
        <item x="104"/>
        <item x="87"/>
        <item x="75"/>
        <item x="211"/>
        <item x="290"/>
        <item x="192"/>
        <item x="207"/>
        <item x="150"/>
        <item x="60"/>
        <item x="168"/>
        <item x="12"/>
        <item t="default"/>
      </items>
    </pivotField>
    <pivotField showAll="0"/>
    <pivotField showAll="0">
      <items count="6">
        <item x="4"/>
        <item x="1"/>
        <item x="3"/>
        <item x="0"/>
        <item x="2"/>
        <item t="default"/>
      </items>
    </pivotField>
    <pivotField numFmtId="9"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5">
        <item x="0"/>
        <item x="1"/>
        <item x="2"/>
        <item x="3"/>
        <item t="default"/>
      </items>
    </pivotField>
  </pivotFields>
  <rowFields count="1">
    <field x="1"/>
  </rowFields>
  <rowItems count="7">
    <i>
      <x/>
    </i>
    <i>
      <x v="1"/>
    </i>
    <i>
      <x v="2"/>
    </i>
    <i>
      <x v="3"/>
    </i>
    <i>
      <x v="4"/>
    </i>
    <i>
      <x v="5"/>
    </i>
    <i t="grand">
      <x/>
    </i>
  </rowItems>
  <colFields count="1">
    <field x="2"/>
  </colFields>
  <colItems count="7">
    <i>
      <x/>
    </i>
    <i>
      <x v="1"/>
    </i>
    <i>
      <x v="2"/>
    </i>
    <i>
      <x v="3"/>
    </i>
    <i>
      <x v="4"/>
    </i>
    <i>
      <x v="5"/>
    </i>
    <i t="grand">
      <x/>
    </i>
  </colItems>
  <dataFields count="1">
    <dataField name="Sum of Gross Sales" fld="6" baseField="2" baseItem="0" numFmtId="3"/>
  </dataFields>
  <chartFormats count="12">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3"/>
          </reference>
        </references>
      </pivotArea>
    </chartFormat>
    <chartFormat chart="0" format="4" series="1">
      <pivotArea type="data" outline="0" fieldPosition="0">
        <references count="2">
          <reference field="4294967294" count="1" selected="0">
            <x v="0"/>
          </reference>
          <reference field="1" count="1" selected="0">
            <x v="4"/>
          </reference>
        </references>
      </pivotArea>
    </chartFormat>
    <chartFormat chart="0" format="5" series="1">
      <pivotArea type="data" outline="0" fieldPosition="0">
        <references count="2">
          <reference field="4294967294" count="1" selected="0">
            <x v="0"/>
          </reference>
          <reference field="1" count="1" selected="0">
            <x v="5"/>
          </reference>
        </references>
      </pivotArea>
    </chartFormat>
    <chartFormat chart="0" format="6" series="1">
      <pivotArea type="data" outline="0" fieldPosition="0">
        <references count="2">
          <reference field="4294967294" count="1" selected="0">
            <x v="0"/>
          </reference>
          <reference field="2" count="1" selected="0">
            <x v="0"/>
          </reference>
        </references>
      </pivotArea>
    </chartFormat>
    <chartFormat chart="0" format="7" series="1">
      <pivotArea type="data" outline="0" fieldPosition="0">
        <references count="2">
          <reference field="4294967294" count="1" selected="0">
            <x v="0"/>
          </reference>
          <reference field="2" count="1" selected="0">
            <x v="1"/>
          </reference>
        </references>
      </pivotArea>
    </chartFormat>
    <chartFormat chart="0" format="8" series="1">
      <pivotArea type="data" outline="0" fieldPosition="0">
        <references count="2">
          <reference field="4294967294" count="1" selected="0">
            <x v="0"/>
          </reference>
          <reference field="2" count="1" selected="0">
            <x v="2"/>
          </reference>
        </references>
      </pivotArea>
    </chartFormat>
    <chartFormat chart="0" format="9" series="1">
      <pivotArea type="data" outline="0" fieldPosition="0">
        <references count="2">
          <reference field="4294967294" count="1" selected="0">
            <x v="0"/>
          </reference>
          <reference field="2" count="1" selected="0">
            <x v="3"/>
          </reference>
        </references>
      </pivotArea>
    </chartFormat>
    <chartFormat chart="0" format="10" series="1">
      <pivotArea type="data" outline="0" fieldPosition="0">
        <references count="2">
          <reference field="4294967294" count="1" selected="0">
            <x v="0"/>
          </reference>
          <reference field="2" count="1" selected="0">
            <x v="4"/>
          </reference>
        </references>
      </pivotArea>
    </chartFormat>
    <chartFormat chart="0" format="11" series="1">
      <pivotArea type="data" outline="0" fieldPosition="0">
        <references count="2">
          <reference field="4294967294" count="1" selected="0">
            <x v="0"/>
          </reference>
          <reference field="2"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0D174E5-BE35-4F6D-AB30-1248676731A3}" name="PivotTable2" cacheId="1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H20" firstHeaderRow="1" firstDataRow="2" firstDataCol="1"/>
  <pivotFields count="17">
    <pivotField showAll="0"/>
    <pivotField axis="axisCol" showAll="0">
      <items count="7">
        <item x="2"/>
        <item x="3"/>
        <item x="1"/>
        <item x="0"/>
        <item x="4"/>
        <item x="5"/>
        <item t="default"/>
      </items>
    </pivotField>
    <pivotField showAll="0"/>
    <pivotField showAll="0"/>
    <pivotField showAll="0"/>
    <pivotField showAll="0"/>
    <pivotField dataField="1" showAll="0"/>
    <pivotField showAll="0"/>
    <pivotField showAll="0"/>
    <pivotField showAll="0"/>
    <pivotField numFmtId="166" showAll="0">
      <items count="311">
        <item x="221"/>
        <item x="236"/>
        <item x="224"/>
        <item x="179"/>
        <item x="109"/>
        <item x="81"/>
        <item x="216"/>
        <item x="176"/>
        <item x="250"/>
        <item x="301"/>
        <item x="57"/>
        <item x="287"/>
        <item x="204"/>
        <item x="163"/>
        <item x="37"/>
        <item x="191"/>
        <item x="10"/>
        <item x="85"/>
        <item x="6"/>
        <item x="256"/>
        <item x="266"/>
        <item x="181"/>
        <item x="28"/>
        <item x="68"/>
        <item x="11"/>
        <item x="30"/>
        <item x="286"/>
        <item x="42"/>
        <item x="54"/>
        <item x="129"/>
        <item x="23"/>
        <item x="291"/>
        <item x="91"/>
        <item x="113"/>
        <item x="284"/>
        <item x="94"/>
        <item x="308"/>
        <item x="33"/>
        <item x="5"/>
        <item x="62"/>
        <item x="252"/>
        <item x="139"/>
        <item x="14"/>
        <item x="172"/>
        <item x="103"/>
        <item x="70"/>
        <item x="271"/>
        <item x="88"/>
        <item x="134"/>
        <item x="122"/>
        <item x="183"/>
        <item x="243"/>
        <item x="302"/>
        <item x="116"/>
        <item x="177"/>
        <item x="32"/>
        <item x="246"/>
        <item x="152"/>
        <item x="212"/>
        <item x="184"/>
        <item x="20"/>
        <item x="274"/>
        <item x="218"/>
        <item x="117"/>
        <item x="136"/>
        <item x="303"/>
        <item x="27"/>
        <item x="161"/>
        <item x="300"/>
        <item x="306"/>
        <item x="149"/>
        <item x="64"/>
        <item x="8"/>
        <item x="25"/>
        <item x="155"/>
        <item x="231"/>
        <item x="285"/>
        <item x="132"/>
        <item x="268"/>
        <item x="16"/>
        <item x="72"/>
        <item x="52"/>
        <item x="273"/>
        <item x="278"/>
        <item x="151"/>
        <item x="180"/>
        <item x="299"/>
        <item x="119"/>
        <item x="200"/>
        <item x="96"/>
        <item x="214"/>
        <item x="157"/>
        <item x="58"/>
        <item x="26"/>
        <item x="105"/>
        <item x="272"/>
        <item x="40"/>
        <item x="38"/>
        <item x="193"/>
        <item x="125"/>
        <item x="145"/>
        <item x="238"/>
        <item x="203"/>
        <item x="121"/>
        <item x="260"/>
        <item x="187"/>
        <item x="43"/>
        <item x="275"/>
        <item x="118"/>
        <item x="143"/>
        <item x="39"/>
        <item x="280"/>
        <item x="215"/>
        <item x="235"/>
        <item x="55"/>
        <item x="259"/>
        <item x="140"/>
        <item x="251"/>
        <item x="162"/>
        <item x="15"/>
        <item x="133"/>
        <item x="185"/>
        <item x="128"/>
        <item x="277"/>
        <item x="18"/>
        <item x="84"/>
        <item x="51"/>
        <item x="34"/>
        <item x="305"/>
        <item x="164"/>
        <item x="241"/>
        <item x="281"/>
        <item x="154"/>
        <item x="201"/>
        <item x="202"/>
        <item x="1"/>
        <item x="222"/>
        <item x="173"/>
        <item x="61"/>
        <item x="29"/>
        <item x="71"/>
        <item x="295"/>
        <item x="95"/>
        <item x="66"/>
        <item x="169"/>
        <item x="226"/>
        <item x="69"/>
        <item x="46"/>
        <item x="166"/>
        <item x="237"/>
        <item x="158"/>
        <item x="110"/>
        <item x="206"/>
        <item x="80"/>
        <item x="254"/>
        <item x="171"/>
        <item x="2"/>
        <item x="234"/>
        <item x="262"/>
        <item x="309"/>
        <item x="9"/>
        <item x="249"/>
        <item x="63"/>
        <item x="239"/>
        <item x="35"/>
        <item x="264"/>
        <item x="283"/>
        <item x="190"/>
        <item x="227"/>
        <item x="120"/>
        <item x="97"/>
        <item x="79"/>
        <item x="248"/>
        <item x="292"/>
        <item x="135"/>
        <item x="213"/>
        <item x="123"/>
        <item x="93"/>
        <item x="257"/>
        <item x="21"/>
        <item x="107"/>
        <item x="53"/>
        <item x="263"/>
        <item x="137"/>
        <item x="270"/>
        <item x="130"/>
        <item x="73"/>
        <item x="7"/>
        <item x="167"/>
        <item x="99"/>
        <item x="65"/>
        <item x="279"/>
        <item x="265"/>
        <item x="86"/>
        <item x="47"/>
        <item x="50"/>
        <item x="219"/>
        <item x="174"/>
        <item x="225"/>
        <item x="127"/>
        <item x="242"/>
        <item x="112"/>
        <item x="146"/>
        <item x="59"/>
        <item x="106"/>
        <item x="76"/>
        <item x="148"/>
        <item x="160"/>
        <item x="194"/>
        <item x="82"/>
        <item x="124"/>
        <item x="240"/>
        <item x="253"/>
        <item x="141"/>
        <item x="4"/>
        <item x="102"/>
        <item x="186"/>
        <item x="261"/>
        <item x="89"/>
        <item x="44"/>
        <item x="289"/>
        <item x="182"/>
        <item x="255"/>
        <item x="165"/>
        <item x="77"/>
        <item x="188"/>
        <item x="83"/>
        <item x="267"/>
        <item x="210"/>
        <item x="49"/>
        <item x="98"/>
        <item x="269"/>
        <item x="175"/>
        <item x="138"/>
        <item x="142"/>
        <item x="296"/>
        <item x="108"/>
        <item x="229"/>
        <item x="178"/>
        <item x="41"/>
        <item x="304"/>
        <item x="67"/>
        <item x="298"/>
        <item x="276"/>
        <item x="189"/>
        <item x="282"/>
        <item x="31"/>
        <item x="92"/>
        <item x="36"/>
        <item x="17"/>
        <item x="22"/>
        <item x="131"/>
        <item x="223"/>
        <item x="220"/>
        <item x="199"/>
        <item x="294"/>
        <item x="197"/>
        <item x="74"/>
        <item x="48"/>
        <item x="19"/>
        <item x="297"/>
        <item x="24"/>
        <item x="230"/>
        <item x="115"/>
        <item x="78"/>
        <item x="205"/>
        <item x="208"/>
        <item x="233"/>
        <item x="293"/>
        <item x="90"/>
        <item x="198"/>
        <item x="126"/>
        <item x="258"/>
        <item x="196"/>
        <item x="114"/>
        <item x="232"/>
        <item x="244"/>
        <item x="288"/>
        <item x="13"/>
        <item x="101"/>
        <item x="170"/>
        <item x="100"/>
        <item x="228"/>
        <item x="111"/>
        <item x="45"/>
        <item x="56"/>
        <item x="245"/>
        <item x="147"/>
        <item x="247"/>
        <item x="159"/>
        <item x="307"/>
        <item x="217"/>
        <item x="144"/>
        <item x="195"/>
        <item x="156"/>
        <item x="3"/>
        <item x="209"/>
        <item x="153"/>
        <item x="0"/>
        <item x="104"/>
        <item x="87"/>
        <item x="75"/>
        <item x="211"/>
        <item x="290"/>
        <item x="192"/>
        <item x="207"/>
        <item x="150"/>
        <item x="60"/>
        <item x="168"/>
        <item x="12"/>
        <item t="default"/>
      </items>
    </pivotField>
    <pivotField showAll="0"/>
    <pivotField showAll="0"/>
    <pivotField numFmtId="9" showAll="0"/>
    <pivotField axis="axisRow"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x="3"/>
        <item sd="0" x="4"/>
        <item sd="0" x="5"/>
        <item t="default"/>
      </items>
    </pivotField>
    <pivotField axis="axisRow" showAll="0">
      <items count="5">
        <item sd="0" x="0"/>
        <item x="1"/>
        <item x="2"/>
        <item sd="0" x="3"/>
        <item t="default"/>
      </items>
    </pivotField>
  </pivotFields>
  <rowFields count="2">
    <field x="16"/>
    <field x="14"/>
  </rowFields>
  <rowItems count="16">
    <i>
      <x v="1"/>
    </i>
    <i r="1">
      <x v="9"/>
    </i>
    <i r="1">
      <x v="10"/>
    </i>
    <i r="1">
      <x v="11"/>
    </i>
    <i r="1">
      <x v="12"/>
    </i>
    <i>
      <x v="2"/>
    </i>
    <i r="1">
      <x v="1"/>
    </i>
    <i r="1">
      <x v="2"/>
    </i>
    <i r="1">
      <x v="3"/>
    </i>
    <i r="1">
      <x v="4"/>
    </i>
    <i r="1">
      <x v="5"/>
    </i>
    <i r="1">
      <x v="6"/>
    </i>
    <i r="1">
      <x v="7"/>
    </i>
    <i r="1">
      <x v="8"/>
    </i>
    <i r="1">
      <x v="9"/>
    </i>
    <i t="grand">
      <x/>
    </i>
  </rowItems>
  <colFields count="1">
    <field x="1"/>
  </colFields>
  <colItems count="7">
    <i>
      <x/>
    </i>
    <i>
      <x v="1"/>
    </i>
    <i>
      <x v="2"/>
    </i>
    <i>
      <x v="3"/>
    </i>
    <i>
      <x v="4"/>
    </i>
    <i>
      <x v="5"/>
    </i>
    <i t="grand">
      <x/>
    </i>
  </colItems>
  <dataFields count="1">
    <dataField name="Sum of Gross Sales"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gment" xr10:uid="{93A25A42-921F-409A-985B-50C6D8C3D2B6}" sourceName="Segment">
  <pivotTables>
    <pivotTable tabId="23" name="PivotTable1"/>
  </pivotTables>
  <data>
    <tabular pivotCacheId="1160223203">
      <items count="5">
        <i x="4" s="1"/>
        <i x="1" s="1"/>
        <i x="3" s="1"/>
        <i x="0" s="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gment" xr10:uid="{81C5F20E-6C4E-4E06-AC9E-C30EA3853DAC}" cache="Slicer_Segment" caption="Segment" style="SlicerStyleLight2" rowHeight="241300"/>
</slicer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Date" xr10:uid="{6D8C12F0-1C07-499B-ADB0-BF6B0762378B}" sourceName="Date">
  <pivotTables>
    <pivotTable tabId="23" name="PivotTable1"/>
  </pivotTables>
  <state minimalRefreshVersion="6" lastRefreshVersion="6" pivotCacheId="1160223203" filterType="unknown">
    <bounds startDate="2023-01-01T00:00:00" endDate="2026-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xr10:uid="{66909FFC-B641-4B80-B4B1-5B5857F4A1DA}" cache="NativeTimeline_Date" caption="Date" level="2" selectionLevel="2" scrollPosition="2023-03-20T00:00:00"/>
</timelines>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 Id="rId4" Type="http://schemas.microsoft.com/office/2011/relationships/timeline" Target="../timelines/timeline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D85AC-7756-42D7-8250-4A93AEA5BFD9}">
  <dimension ref="A3:H11"/>
  <sheetViews>
    <sheetView workbookViewId="0">
      <selection activeCell="F26" sqref="F26"/>
    </sheetView>
  </sheetViews>
  <sheetFormatPr defaultRowHeight="15" x14ac:dyDescent="0.25"/>
  <cols>
    <col min="1" max="1" width="17.85546875" bestFit="1" customWidth="1"/>
    <col min="2" max="2" width="16.28515625" bestFit="1" customWidth="1"/>
    <col min="3" max="7" width="10.140625" bestFit="1" customWidth="1"/>
    <col min="8" max="8" width="11.28515625" bestFit="1" customWidth="1"/>
    <col min="9" max="9" width="10.140625" bestFit="1" customWidth="1"/>
    <col min="10" max="10" width="12.28515625" bestFit="1" customWidth="1"/>
    <col min="11" max="11" width="10.85546875" bestFit="1" customWidth="1"/>
    <col min="12" max="13" width="14.140625" bestFit="1" customWidth="1"/>
    <col min="14" max="14" width="16.28515625" bestFit="1" customWidth="1"/>
    <col min="15" max="15" width="10.140625" bestFit="1" customWidth="1"/>
    <col min="16" max="16" width="12.28515625" bestFit="1" customWidth="1"/>
    <col min="17" max="17" width="10.85546875" bestFit="1" customWidth="1"/>
    <col min="18" max="18" width="14.140625" bestFit="1" customWidth="1"/>
    <col min="19" max="19" width="12.140625" bestFit="1" customWidth="1"/>
    <col min="20" max="20" width="16.28515625" bestFit="1" customWidth="1"/>
    <col min="21" max="21" width="10.140625" bestFit="1" customWidth="1"/>
    <col min="22" max="22" width="12.28515625" bestFit="1" customWidth="1"/>
    <col min="23" max="23" width="10.85546875" bestFit="1" customWidth="1"/>
    <col min="24" max="24" width="14.140625" bestFit="1" customWidth="1"/>
    <col min="25" max="25" width="10.140625" bestFit="1" customWidth="1"/>
    <col min="26" max="26" width="16.28515625" bestFit="1" customWidth="1"/>
    <col min="27" max="27" width="10.140625" bestFit="1" customWidth="1"/>
    <col min="28" max="28" width="12.28515625" bestFit="1" customWidth="1"/>
    <col min="29" max="29" width="10.85546875" bestFit="1" customWidth="1"/>
    <col min="30" max="30" width="14.140625" bestFit="1" customWidth="1"/>
    <col min="31" max="31" width="17" bestFit="1" customWidth="1"/>
    <col min="32" max="32" width="16.28515625" bestFit="1" customWidth="1"/>
    <col min="33" max="33" width="10.140625" bestFit="1" customWidth="1"/>
    <col min="34" max="34" width="12.28515625" bestFit="1" customWidth="1"/>
    <col min="35" max="35" width="10.85546875" bestFit="1" customWidth="1"/>
    <col min="36" max="36" width="14.140625" bestFit="1" customWidth="1"/>
    <col min="37" max="37" width="10.7109375" bestFit="1" customWidth="1"/>
    <col min="38" max="38" width="11.28515625" bestFit="1" customWidth="1"/>
  </cols>
  <sheetData>
    <row r="3" spans="1:8" x14ac:dyDescent="0.25">
      <c r="A3" s="14" t="s">
        <v>310</v>
      </c>
      <c r="B3" s="14" t="s">
        <v>311</v>
      </c>
    </row>
    <row r="4" spans="1:8" x14ac:dyDescent="0.25">
      <c r="A4" s="14" t="s">
        <v>308</v>
      </c>
      <c r="B4" t="s">
        <v>40</v>
      </c>
      <c r="C4" t="s">
        <v>27</v>
      </c>
      <c r="D4" t="s">
        <v>32</v>
      </c>
      <c r="E4" t="s">
        <v>37</v>
      </c>
      <c r="F4" t="s">
        <v>38</v>
      </c>
      <c r="G4" t="s">
        <v>39</v>
      </c>
      <c r="H4" t="s">
        <v>309</v>
      </c>
    </row>
    <row r="5" spans="1:8" x14ac:dyDescent="0.25">
      <c r="A5" s="15" t="s">
        <v>31</v>
      </c>
      <c r="B5" s="18">
        <v>2310910</v>
      </c>
      <c r="C5" s="18">
        <v>3747873.5</v>
      </c>
      <c r="D5" s="18">
        <v>3017817</v>
      </c>
      <c r="E5" s="18">
        <v>6142208</v>
      </c>
      <c r="F5" s="18">
        <v>3492704.5</v>
      </c>
      <c r="G5" s="18">
        <v>3636463.5</v>
      </c>
      <c r="H5" s="18">
        <v>22347976.5</v>
      </c>
    </row>
    <row r="6" spans="1:8" x14ac:dyDescent="0.25">
      <c r="A6" s="15" t="s">
        <v>29</v>
      </c>
      <c r="B6" s="18">
        <v>4095884.5</v>
      </c>
      <c r="C6" s="18">
        <v>3147586</v>
      </c>
      <c r="D6" s="18">
        <v>3262875</v>
      </c>
      <c r="E6" s="18">
        <v>4784051</v>
      </c>
      <c r="F6" s="18">
        <v>5324137</v>
      </c>
      <c r="G6" s="18">
        <v>3713596</v>
      </c>
      <c r="H6" s="18">
        <v>24328129.5</v>
      </c>
    </row>
    <row r="7" spans="1:8" x14ac:dyDescent="0.25">
      <c r="A7" s="15" t="s">
        <v>34</v>
      </c>
      <c r="B7" s="18">
        <v>4006204</v>
      </c>
      <c r="C7" s="18">
        <v>2056901.5</v>
      </c>
      <c r="D7" s="18">
        <v>3121230</v>
      </c>
      <c r="E7" s="18">
        <v>4867312</v>
      </c>
      <c r="F7" s="18">
        <v>3354960</v>
      </c>
      <c r="G7" s="18">
        <v>3515218</v>
      </c>
      <c r="H7" s="18">
        <v>20921825.5</v>
      </c>
    </row>
    <row r="8" spans="1:8" x14ac:dyDescent="0.25">
      <c r="A8" s="15" t="s">
        <v>45</v>
      </c>
      <c r="B8" s="18">
        <v>2575210.5</v>
      </c>
      <c r="C8" s="18">
        <v>1259760</v>
      </c>
      <c r="D8" s="18">
        <v>2992113</v>
      </c>
      <c r="E8" s="18">
        <v>7019259</v>
      </c>
      <c r="F8" s="18">
        <v>2781186</v>
      </c>
      <c r="G8" s="18">
        <v>5540039</v>
      </c>
      <c r="H8" s="18">
        <v>22167567.5</v>
      </c>
    </row>
    <row r="9" spans="1:8" x14ac:dyDescent="0.25">
      <c r="A9" s="15" t="s">
        <v>46</v>
      </c>
      <c r="B9" s="18">
        <v>2745874.5</v>
      </c>
      <c r="C9" s="18">
        <v>2382485.5</v>
      </c>
      <c r="D9" s="18">
        <v>2948939.5</v>
      </c>
      <c r="E9" s="18">
        <v>7275636</v>
      </c>
      <c r="F9" s="18">
        <v>3535907</v>
      </c>
      <c r="G9" s="18">
        <v>3685338</v>
      </c>
      <c r="H9" s="18">
        <v>22574180.5</v>
      </c>
    </row>
    <row r="10" spans="1:8" x14ac:dyDescent="0.25">
      <c r="A10" s="15" t="s">
        <v>44</v>
      </c>
      <c r="B10" s="18">
        <v>3303196</v>
      </c>
      <c r="C10" s="18">
        <v>2342914</v>
      </c>
      <c r="D10" s="18">
        <v>1206860</v>
      </c>
      <c r="E10" s="18">
        <v>5523196</v>
      </c>
      <c r="F10" s="18">
        <v>1337874</v>
      </c>
      <c r="G10" s="18">
        <v>1877879</v>
      </c>
      <c r="H10" s="18">
        <v>15591919</v>
      </c>
    </row>
    <row r="11" spans="1:8" x14ac:dyDescent="0.25">
      <c r="A11" s="15" t="s">
        <v>309</v>
      </c>
      <c r="B11" s="18">
        <v>19037279.5</v>
      </c>
      <c r="C11" s="18">
        <v>14937520.5</v>
      </c>
      <c r="D11" s="18">
        <v>16549834.5</v>
      </c>
      <c r="E11" s="18">
        <v>35611662</v>
      </c>
      <c r="F11" s="18">
        <v>19826768.5</v>
      </c>
      <c r="G11" s="18">
        <v>21968533.5</v>
      </c>
      <c r="H11" s="18">
        <v>127931598.5</v>
      </c>
    </row>
  </sheetData>
  <pageMargins left="0.7" right="0.7" top="0.75" bottom="0.75" header="0.3" footer="0.3"/>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AD7C0-05B4-470C-9313-AB3939587535}">
  <sheetPr codeName="Sheet6"/>
  <dimension ref="D2:K8"/>
  <sheetViews>
    <sheetView tabSelected="1" workbookViewId="0">
      <selection activeCell="H7" sqref="H7"/>
    </sheetView>
  </sheetViews>
  <sheetFormatPr defaultRowHeight="15" x14ac:dyDescent="0.25"/>
  <cols>
    <col min="7" max="7" width="11.140625" customWidth="1"/>
    <col min="8" max="8" width="24.7109375" bestFit="1" customWidth="1"/>
  </cols>
  <sheetData>
    <row r="2" spans="4:11" x14ac:dyDescent="0.25">
      <c r="G2" t="s">
        <v>53</v>
      </c>
      <c r="H2" t="s">
        <v>54</v>
      </c>
      <c r="J2" t="s">
        <v>54</v>
      </c>
      <c r="K2" t="s">
        <v>54</v>
      </c>
    </row>
    <row r="3" spans="4:11" x14ac:dyDescent="0.25">
      <c r="G3">
        <v>1</v>
      </c>
      <c r="H3" t="s">
        <v>78</v>
      </c>
      <c r="I3" t="s">
        <v>294</v>
      </c>
      <c r="J3" t="s">
        <v>300</v>
      </c>
      <c r="K3" t="s">
        <v>34</v>
      </c>
    </row>
    <row r="4" spans="4:11" x14ac:dyDescent="0.25">
      <c r="D4" t="s">
        <v>307</v>
      </c>
      <c r="G4">
        <v>172</v>
      </c>
      <c r="H4" t="s">
        <v>79</v>
      </c>
      <c r="I4" t="s">
        <v>295</v>
      </c>
      <c r="J4" t="s">
        <v>301</v>
      </c>
      <c r="K4" t="s">
        <v>306</v>
      </c>
    </row>
    <row r="5" spans="4:11" x14ac:dyDescent="0.25">
      <c r="G5">
        <v>75</v>
      </c>
      <c r="H5" t="s">
        <v>49</v>
      </c>
      <c r="I5" t="s">
        <v>296</v>
      </c>
      <c r="J5" t="s">
        <v>302</v>
      </c>
      <c r="K5" t="s">
        <v>31</v>
      </c>
    </row>
    <row r="6" spans="4:11" x14ac:dyDescent="0.25">
      <c r="G6">
        <v>97</v>
      </c>
      <c r="H6" t="s">
        <v>50</v>
      </c>
      <c r="I6" t="s">
        <v>297</v>
      </c>
      <c r="J6" t="s">
        <v>303</v>
      </c>
      <c r="K6" t="s">
        <v>29</v>
      </c>
    </row>
    <row r="7" spans="4:11" x14ac:dyDescent="0.25">
      <c r="G7">
        <v>42</v>
      </c>
      <c r="H7" t="s">
        <v>51</v>
      </c>
      <c r="I7" t="s">
        <v>298</v>
      </c>
      <c r="J7" t="s">
        <v>304</v>
      </c>
      <c r="K7" t="s">
        <v>44</v>
      </c>
    </row>
    <row r="8" spans="4:11" x14ac:dyDescent="0.25">
      <c r="G8">
        <v>68</v>
      </c>
      <c r="H8" t="s">
        <v>52</v>
      </c>
      <c r="I8" t="s">
        <v>299</v>
      </c>
      <c r="J8" t="s">
        <v>305</v>
      </c>
      <c r="K8" t="s">
        <v>46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D32ED-1E14-4809-8EBC-ADB4C5C8F768}">
  <sheetPr codeName="Sheet8"/>
  <dimension ref="A2:O207"/>
  <sheetViews>
    <sheetView zoomScale="115" zoomScaleNormal="115" workbookViewId="0">
      <selection activeCell="M22" sqref="M22"/>
    </sheetView>
  </sheetViews>
  <sheetFormatPr defaultRowHeight="14.25" x14ac:dyDescent="0.25"/>
  <cols>
    <col min="1" max="4" width="9.140625" style="10"/>
    <col min="5" max="5" width="16.28515625" style="10" bestFit="1" customWidth="1"/>
    <col min="6" max="16384" width="9.140625" style="10"/>
  </cols>
  <sheetData>
    <row r="2" spans="1:15" x14ac:dyDescent="0.25">
      <c r="J2" s="10">
        <f>SUM(A4:A29)</f>
        <v>363606</v>
      </c>
      <c r="O2" s="10">
        <v>1</v>
      </c>
    </row>
    <row r="3" spans="1:15" x14ac:dyDescent="0.25">
      <c r="A3" s="10" t="s">
        <v>82</v>
      </c>
    </row>
    <row r="4" spans="1:15" x14ac:dyDescent="0.25">
      <c r="A4" s="10">
        <v>1327</v>
      </c>
      <c r="E4" s="10" t="s">
        <v>83</v>
      </c>
      <c r="F4" s="10" t="str" cm="1">
        <f t="array" ref="F4:I4">_xlfn.TEXTSPLIT(E4,"/")</f>
        <v>abc</v>
      </c>
      <c r="G4" s="10" t="str">
        <v>403</v>
      </c>
      <c r="H4" s="10" t="str">
        <v>XYZ</v>
      </c>
      <c r="I4" s="10" t="str">
        <v>815</v>
      </c>
      <c r="J4" s="10" t="str">
        <f>_xlfn.TEXTBEFORE(E4,"/",2)</f>
        <v>abc/403</v>
      </c>
      <c r="L4" s="13">
        <v>9.4507680000000001</v>
      </c>
    </row>
    <row r="5" spans="1:15" x14ac:dyDescent="0.25">
      <c r="A5" s="10">
        <v>18538</v>
      </c>
      <c r="E5" s="10" t="s">
        <v>84</v>
      </c>
      <c r="F5" s="10" t="str" cm="1">
        <f t="array" ref="F5:I5">_xlfn.TEXTSPLIT(E5,"/")</f>
        <v>bcd</v>
      </c>
      <c r="G5" s="10" t="str">
        <v>906</v>
      </c>
      <c r="H5" s="10" t="str">
        <v>WXY</v>
      </c>
      <c r="I5" s="10" t="str">
        <v>847</v>
      </c>
      <c r="L5" s="13">
        <v>51.191660000000006</v>
      </c>
    </row>
    <row r="6" spans="1:15" x14ac:dyDescent="0.25">
      <c r="A6" s="10">
        <v>14416</v>
      </c>
      <c r="E6" s="10" t="s">
        <v>85</v>
      </c>
      <c r="F6" s="10" t="str" cm="1">
        <f t="array" ref="F6:I6">_xlfn.TEXTSPLIT(E6,"/")</f>
        <v>cde</v>
      </c>
      <c r="G6" s="10" t="str">
        <v>903</v>
      </c>
      <c r="H6" s="10" t="str">
        <v>VWX</v>
      </c>
      <c r="I6" s="10" t="str">
        <v>233</v>
      </c>
      <c r="L6" s="13">
        <v>77.181272000000007</v>
      </c>
    </row>
    <row r="7" spans="1:15" x14ac:dyDescent="0.25">
      <c r="A7" s="10">
        <v>15418</v>
      </c>
      <c r="E7" s="10" t="s">
        <v>86</v>
      </c>
      <c r="F7" s="10" t="str" cm="1">
        <f t="array" ref="F7:I7">_xlfn.TEXTSPLIT(E7,"/")</f>
        <v>abc</v>
      </c>
      <c r="G7" s="10" t="str">
        <v>535</v>
      </c>
      <c r="H7" s="10" t="str">
        <v>XYZ</v>
      </c>
      <c r="I7" s="10" t="str">
        <v>929</v>
      </c>
      <c r="L7" s="13">
        <v>455.21199200000001</v>
      </c>
      <c r="N7" s="10">
        <v>0.78756400000000004</v>
      </c>
    </row>
    <row r="8" spans="1:15" x14ac:dyDescent="0.25">
      <c r="A8" s="10">
        <v>18459</v>
      </c>
      <c r="E8" s="10" t="s">
        <v>87</v>
      </c>
      <c r="F8" s="10" t="str" cm="1">
        <f t="array" ref="F8:I8">_xlfn.TEXTSPLIT(E8,"/")</f>
        <v>bcd</v>
      </c>
      <c r="G8" s="10" t="str">
        <v>140</v>
      </c>
      <c r="H8" s="10" t="str">
        <v>WXY</v>
      </c>
      <c r="I8" s="10" t="str">
        <v>464</v>
      </c>
    </row>
    <row r="9" spans="1:15" x14ac:dyDescent="0.25">
      <c r="A9" s="10">
        <v>8561</v>
      </c>
      <c r="E9" s="10" t="s">
        <v>88</v>
      </c>
      <c r="F9" s="10" t="str" cm="1">
        <f t="array" ref="F9:I9">_xlfn.TEXTSPLIT(E9,"/")</f>
        <v>cde</v>
      </c>
      <c r="G9" s="10" t="str">
        <v>277</v>
      </c>
      <c r="H9" s="10" t="str">
        <v>VWX</v>
      </c>
      <c r="I9" s="10" t="str">
        <v>270</v>
      </c>
    </row>
    <row r="10" spans="1:15" x14ac:dyDescent="0.25">
      <c r="A10" s="10">
        <v>18610</v>
      </c>
      <c r="E10" s="10" t="s">
        <v>89</v>
      </c>
      <c r="F10" s="10" t="str" cm="1">
        <f t="array" ref="F10:I10">_xlfn.TEXTSPLIT(E10,"/")</f>
        <v>abc</v>
      </c>
      <c r="G10" s="10" t="str">
        <v>227</v>
      </c>
      <c r="H10" s="10" t="str">
        <v>XYZ</v>
      </c>
      <c r="I10" s="10" t="str">
        <v>784</v>
      </c>
    </row>
    <row r="11" spans="1:15" x14ac:dyDescent="0.25">
      <c r="A11" s="10">
        <v>5047</v>
      </c>
      <c r="E11" s="10" t="s">
        <v>90</v>
      </c>
      <c r="F11" s="10" t="str" cm="1">
        <f t="array" ref="F11:I11">_xlfn.TEXTSPLIT(E11,"/")</f>
        <v>bcd</v>
      </c>
      <c r="G11" s="10" t="str">
        <v>296</v>
      </c>
      <c r="H11" s="10" t="str">
        <v>WXY</v>
      </c>
      <c r="I11" s="10" t="str">
        <v>818</v>
      </c>
    </row>
    <row r="12" spans="1:15" x14ac:dyDescent="0.25">
      <c r="A12" s="10">
        <v>5048</v>
      </c>
      <c r="E12" s="10" t="s">
        <v>91</v>
      </c>
      <c r="F12" s="10" t="str" cm="1">
        <f t="array" ref="F12:I12">_xlfn.TEXTSPLIT(E12,"/")</f>
        <v>cde</v>
      </c>
      <c r="G12" s="10" t="str">
        <v>917</v>
      </c>
      <c r="H12" s="10" t="str">
        <v>VWX</v>
      </c>
      <c r="I12" s="10" t="str">
        <v>875</v>
      </c>
    </row>
    <row r="13" spans="1:15" x14ac:dyDescent="0.25">
      <c r="A13" s="10">
        <v>4567</v>
      </c>
      <c r="E13" s="10" t="s">
        <v>92</v>
      </c>
      <c r="F13" s="10" t="str" cm="1">
        <f t="array" ref="F13:I13">_xlfn.TEXTSPLIT(E13,"/")</f>
        <v>abc</v>
      </c>
      <c r="G13" s="10" t="str">
        <v>976</v>
      </c>
      <c r="H13" s="10" t="str">
        <v>XYZ</v>
      </c>
      <c r="I13" s="10" t="str">
        <v>186</v>
      </c>
    </row>
    <row r="14" spans="1:15" x14ac:dyDescent="0.25">
      <c r="A14" s="10">
        <v>13412</v>
      </c>
      <c r="E14" s="10" t="s">
        <v>93</v>
      </c>
      <c r="F14" s="10" t="str" cm="1">
        <f t="array" ref="F14:I14">_xlfn.TEXTSPLIT(E14,"/")</f>
        <v>bcd</v>
      </c>
      <c r="G14" s="10" t="str">
        <v>574</v>
      </c>
      <c r="H14" s="10" t="str">
        <v>WXY</v>
      </c>
      <c r="I14" s="10" t="str">
        <v>244</v>
      </c>
    </row>
    <row r="15" spans="1:15" x14ac:dyDescent="0.25">
      <c r="A15" s="10">
        <v>18548</v>
      </c>
      <c r="E15" s="10" t="s">
        <v>94</v>
      </c>
      <c r="F15" s="10" t="str" cm="1">
        <f t="array" ref="F15:I15">_xlfn.TEXTSPLIT(E15,"/")</f>
        <v>cde</v>
      </c>
      <c r="G15" s="10" t="str">
        <v>294</v>
      </c>
      <c r="H15" s="10" t="str">
        <v>VWX</v>
      </c>
      <c r="I15" s="10" t="str">
        <v>840</v>
      </c>
    </row>
    <row r="16" spans="1:15" x14ac:dyDescent="0.25">
      <c r="A16" s="10">
        <v>16412</v>
      </c>
      <c r="E16" s="10" t="s">
        <v>95</v>
      </c>
      <c r="F16" s="10" t="str" cm="1">
        <f t="array" ref="F16:I16">_xlfn.TEXTSPLIT(E16,"/")</f>
        <v>abc</v>
      </c>
      <c r="G16" s="10" t="str">
        <v>653</v>
      </c>
      <c r="H16" s="10" t="str">
        <v>XYZ</v>
      </c>
      <c r="I16" s="10" t="str">
        <v>426</v>
      </c>
    </row>
    <row r="17" spans="1:9" x14ac:dyDescent="0.25">
      <c r="A17" s="10">
        <v>9323</v>
      </c>
      <c r="E17" s="10" t="s">
        <v>96</v>
      </c>
      <c r="F17" s="10" t="str" cm="1">
        <f t="array" ref="F17:I17">_xlfn.TEXTSPLIT(E17,"/")</f>
        <v>bcd</v>
      </c>
      <c r="G17" s="10" t="str">
        <v>152</v>
      </c>
      <c r="H17" s="10" t="str">
        <v>WXY</v>
      </c>
      <c r="I17" s="10" t="str">
        <v>751</v>
      </c>
    </row>
    <row r="18" spans="1:9" x14ac:dyDescent="0.25">
      <c r="A18" s="10">
        <v>18755</v>
      </c>
      <c r="E18" s="10" t="s">
        <v>97</v>
      </c>
      <c r="F18" s="10" t="str" cm="1">
        <f t="array" ref="F18:I18">_xlfn.TEXTSPLIT(E18,"/")</f>
        <v>cde</v>
      </c>
      <c r="G18" s="10" t="str">
        <v>395</v>
      </c>
      <c r="H18" s="10" t="str">
        <v>VWX</v>
      </c>
      <c r="I18" s="10" t="str">
        <v>365</v>
      </c>
    </row>
    <row r="19" spans="1:9" x14ac:dyDescent="0.25">
      <c r="A19" s="10">
        <v>9235</v>
      </c>
      <c r="E19" s="10" t="s">
        <v>98</v>
      </c>
      <c r="F19" s="10" t="str" cm="1">
        <f t="array" ref="F19:I19">_xlfn.TEXTSPLIT(E19,"/")</f>
        <v>abc</v>
      </c>
      <c r="G19" s="10" t="str">
        <v>675</v>
      </c>
      <c r="H19" s="10" t="str">
        <v>XYZ</v>
      </c>
      <c r="I19" s="10" t="str">
        <v>349</v>
      </c>
    </row>
    <row r="20" spans="1:9" x14ac:dyDescent="0.25">
      <c r="A20" s="10">
        <v>9244</v>
      </c>
      <c r="E20" s="10" t="s">
        <v>99</v>
      </c>
      <c r="F20" s="10" t="str" cm="1">
        <f t="array" ref="F20:I20">_xlfn.TEXTSPLIT(E20,"/")</f>
        <v>bcd</v>
      </c>
      <c r="G20" s="10" t="str">
        <v>825</v>
      </c>
      <c r="H20" s="10" t="str">
        <v>WXY</v>
      </c>
      <c r="I20" s="10" t="str">
        <v>415</v>
      </c>
    </row>
    <row r="21" spans="1:9" x14ac:dyDescent="0.25">
      <c r="A21" s="10">
        <v>18633</v>
      </c>
      <c r="E21" s="10" t="s">
        <v>100</v>
      </c>
    </row>
    <row r="22" spans="1:9" x14ac:dyDescent="0.25">
      <c r="A22" s="10">
        <v>18786</v>
      </c>
      <c r="E22" s="10" t="s">
        <v>101</v>
      </c>
    </row>
    <row r="23" spans="1:9" x14ac:dyDescent="0.25">
      <c r="A23" s="10">
        <v>18558</v>
      </c>
      <c r="E23" s="10" t="s">
        <v>102</v>
      </c>
    </row>
    <row r="24" spans="1:9" x14ac:dyDescent="0.25">
      <c r="A24" s="10">
        <v>18754</v>
      </c>
      <c r="E24" s="10" t="s">
        <v>103</v>
      </c>
    </row>
    <row r="25" spans="1:9" x14ac:dyDescent="0.25">
      <c r="A25" s="10">
        <v>18758</v>
      </c>
      <c r="E25" s="10" t="s">
        <v>104</v>
      </c>
    </row>
    <row r="26" spans="1:9" x14ac:dyDescent="0.25">
      <c r="A26" s="10">
        <v>9102</v>
      </c>
      <c r="E26" s="10" t="s">
        <v>105</v>
      </c>
    </row>
    <row r="27" spans="1:9" x14ac:dyDescent="0.25">
      <c r="A27" s="10">
        <v>18756</v>
      </c>
      <c r="E27" s="10" t="s">
        <v>106</v>
      </c>
    </row>
    <row r="28" spans="1:9" x14ac:dyDescent="0.25">
      <c r="A28" s="10">
        <v>18622</v>
      </c>
      <c r="E28" s="10" t="s">
        <v>107</v>
      </c>
    </row>
    <row r="29" spans="1:9" x14ac:dyDescent="0.25">
      <c r="A29" s="10">
        <v>18717</v>
      </c>
      <c r="E29" s="10" t="s">
        <v>108</v>
      </c>
    </row>
    <row r="30" spans="1:9" x14ac:dyDescent="0.25">
      <c r="A30" s="10">
        <v>18718</v>
      </c>
      <c r="E30" s="10" t="s">
        <v>109</v>
      </c>
    </row>
    <row r="31" spans="1:9" x14ac:dyDescent="0.25">
      <c r="A31" s="10">
        <v>18540</v>
      </c>
      <c r="E31" s="10" t="s">
        <v>110</v>
      </c>
    </row>
    <row r="32" spans="1:9" x14ac:dyDescent="0.25">
      <c r="A32" s="10">
        <v>18724</v>
      </c>
      <c r="E32" s="10" t="s">
        <v>111</v>
      </c>
    </row>
    <row r="33" spans="1:5" x14ac:dyDescent="0.25">
      <c r="A33" s="10">
        <v>18799</v>
      </c>
      <c r="E33" s="10" t="s">
        <v>112</v>
      </c>
    </row>
    <row r="34" spans="1:5" x14ac:dyDescent="0.25">
      <c r="A34" s="10">
        <v>18607</v>
      </c>
      <c r="E34" s="10" t="s">
        <v>113</v>
      </c>
    </row>
    <row r="35" spans="1:5" x14ac:dyDescent="0.25">
      <c r="A35" s="10">
        <v>18719</v>
      </c>
      <c r="E35" s="10" t="s">
        <v>114</v>
      </c>
    </row>
    <row r="36" spans="1:5" x14ac:dyDescent="0.25">
      <c r="A36" s="10">
        <v>18720</v>
      </c>
      <c r="E36" s="10" t="s">
        <v>115</v>
      </c>
    </row>
    <row r="37" spans="1:5" x14ac:dyDescent="0.25">
      <c r="A37" s="10">
        <v>18722</v>
      </c>
      <c r="E37" s="10" t="s">
        <v>116</v>
      </c>
    </row>
    <row r="38" spans="1:5" x14ac:dyDescent="0.25">
      <c r="A38" s="10">
        <v>18715</v>
      </c>
      <c r="E38" s="10" t="s">
        <v>117</v>
      </c>
    </row>
    <row r="39" spans="1:5" x14ac:dyDescent="0.25">
      <c r="A39" s="10">
        <v>18765</v>
      </c>
      <c r="E39" s="10" t="s">
        <v>118</v>
      </c>
    </row>
    <row r="40" spans="1:5" x14ac:dyDescent="0.25">
      <c r="A40" s="10">
        <v>18723</v>
      </c>
      <c r="E40" s="10" t="s">
        <v>119</v>
      </c>
    </row>
    <row r="41" spans="1:5" x14ac:dyDescent="0.25">
      <c r="A41" s="10">
        <v>18721</v>
      </c>
      <c r="E41" s="10" t="s">
        <v>120</v>
      </c>
    </row>
    <row r="42" spans="1:5" x14ac:dyDescent="0.25">
      <c r="A42" s="10">
        <v>18500</v>
      </c>
      <c r="E42" s="10" t="s">
        <v>121</v>
      </c>
    </row>
    <row r="43" spans="1:5" x14ac:dyDescent="0.25">
      <c r="A43" s="10">
        <v>18714</v>
      </c>
      <c r="E43" s="10" t="s">
        <v>122</v>
      </c>
    </row>
    <row r="44" spans="1:5" x14ac:dyDescent="0.25">
      <c r="A44" s="10">
        <v>18716</v>
      </c>
      <c r="E44" s="10" t="s">
        <v>123</v>
      </c>
    </row>
    <row r="45" spans="1:5" x14ac:dyDescent="0.25">
      <c r="A45" s="10">
        <v>18479</v>
      </c>
      <c r="E45" s="10" t="s">
        <v>124</v>
      </c>
    </row>
    <row r="46" spans="1:5" x14ac:dyDescent="0.25">
      <c r="A46" s="10">
        <v>9239</v>
      </c>
      <c r="E46" s="10" t="s">
        <v>125</v>
      </c>
    </row>
    <row r="47" spans="1:5" x14ac:dyDescent="0.25">
      <c r="A47" s="10">
        <v>18577</v>
      </c>
      <c r="E47" s="10" t="s">
        <v>126</v>
      </c>
    </row>
    <row r="48" spans="1:5" x14ac:dyDescent="0.25">
      <c r="A48" s="10">
        <v>18498</v>
      </c>
      <c r="E48" s="10" t="s">
        <v>127</v>
      </c>
    </row>
    <row r="49" spans="1:5" x14ac:dyDescent="0.25">
      <c r="A49" s="10">
        <v>8730</v>
      </c>
      <c r="E49" s="10" t="s">
        <v>128</v>
      </c>
    </row>
    <row r="50" spans="1:5" x14ac:dyDescent="0.25">
      <c r="A50" s="10">
        <v>18624</v>
      </c>
      <c r="E50" s="10" t="s">
        <v>129</v>
      </c>
    </row>
    <row r="51" spans="1:5" x14ac:dyDescent="0.25">
      <c r="A51" s="10">
        <v>18582</v>
      </c>
      <c r="E51" s="10" t="s">
        <v>130</v>
      </c>
    </row>
    <row r="52" spans="1:5" x14ac:dyDescent="0.25">
      <c r="A52" s="10">
        <v>18679</v>
      </c>
      <c r="E52" s="10" t="s">
        <v>131</v>
      </c>
    </row>
    <row r="53" spans="1:5" x14ac:dyDescent="0.25">
      <c r="A53" s="10">
        <v>18605</v>
      </c>
      <c r="E53" s="10" t="s">
        <v>132</v>
      </c>
    </row>
    <row r="54" spans="1:5" x14ac:dyDescent="0.25">
      <c r="A54" s="10">
        <v>18744</v>
      </c>
      <c r="E54" s="10" t="s">
        <v>133</v>
      </c>
    </row>
    <row r="55" spans="1:5" x14ac:dyDescent="0.25">
      <c r="A55" s="10">
        <v>9331</v>
      </c>
      <c r="E55" s="10" t="s">
        <v>134</v>
      </c>
    </row>
    <row r="56" spans="1:5" x14ac:dyDescent="0.25">
      <c r="A56" s="10">
        <v>9360</v>
      </c>
      <c r="E56" s="10" t="s">
        <v>135</v>
      </c>
    </row>
    <row r="57" spans="1:5" x14ac:dyDescent="0.25">
      <c r="A57" s="10">
        <v>18682</v>
      </c>
      <c r="E57" s="10" t="s">
        <v>136</v>
      </c>
    </row>
    <row r="58" spans="1:5" x14ac:dyDescent="0.25">
      <c r="A58" s="10">
        <v>8901</v>
      </c>
      <c r="E58" s="10" t="s">
        <v>137</v>
      </c>
    </row>
    <row r="59" spans="1:5" x14ac:dyDescent="0.25">
      <c r="A59" s="10">
        <v>18606</v>
      </c>
      <c r="E59" s="10" t="s">
        <v>138</v>
      </c>
    </row>
    <row r="60" spans="1:5" x14ac:dyDescent="0.25">
      <c r="A60" s="10">
        <v>18507</v>
      </c>
      <c r="E60" s="10" t="s">
        <v>139</v>
      </c>
    </row>
    <row r="61" spans="1:5" x14ac:dyDescent="0.25">
      <c r="A61" s="10">
        <v>9347</v>
      </c>
      <c r="E61" s="10" t="s">
        <v>140</v>
      </c>
    </row>
    <row r="62" spans="1:5" x14ac:dyDescent="0.25">
      <c r="A62" s="10">
        <v>18621</v>
      </c>
      <c r="E62" s="10" t="s">
        <v>141</v>
      </c>
    </row>
    <row r="63" spans="1:5" x14ac:dyDescent="0.25">
      <c r="A63" s="10">
        <v>18617</v>
      </c>
      <c r="E63" s="10" t="s">
        <v>142</v>
      </c>
    </row>
    <row r="64" spans="1:5" x14ac:dyDescent="0.25">
      <c r="A64" s="10">
        <v>18613</v>
      </c>
      <c r="E64" s="10" t="s">
        <v>143</v>
      </c>
    </row>
    <row r="65" spans="1:5" x14ac:dyDescent="0.25">
      <c r="A65" s="10">
        <v>18676</v>
      </c>
      <c r="E65" s="10" t="s">
        <v>144</v>
      </c>
    </row>
    <row r="66" spans="1:5" x14ac:dyDescent="0.25">
      <c r="A66" s="10">
        <v>4676</v>
      </c>
      <c r="E66" s="10" t="s">
        <v>145</v>
      </c>
    </row>
    <row r="67" spans="1:5" x14ac:dyDescent="0.25">
      <c r="A67" s="10">
        <v>18501</v>
      </c>
      <c r="E67" s="10" t="s">
        <v>146</v>
      </c>
    </row>
    <row r="68" spans="1:5" x14ac:dyDescent="0.25">
      <c r="A68" s="10">
        <v>18497</v>
      </c>
      <c r="E68" s="10" t="s">
        <v>147</v>
      </c>
    </row>
    <row r="69" spans="1:5" x14ac:dyDescent="0.25">
      <c r="A69" s="10">
        <v>9380</v>
      </c>
      <c r="E69" s="10" t="s">
        <v>148</v>
      </c>
    </row>
    <row r="70" spans="1:5" x14ac:dyDescent="0.25">
      <c r="A70" s="10">
        <v>18474</v>
      </c>
      <c r="E70" s="10" t="s">
        <v>149</v>
      </c>
    </row>
    <row r="71" spans="1:5" x14ac:dyDescent="0.25">
      <c r="A71" s="10">
        <v>18740</v>
      </c>
      <c r="E71" s="10" t="s">
        <v>150</v>
      </c>
    </row>
    <row r="72" spans="1:5" x14ac:dyDescent="0.25">
      <c r="A72" s="10">
        <v>18631</v>
      </c>
      <c r="E72" s="10" t="s">
        <v>151</v>
      </c>
    </row>
    <row r="73" spans="1:5" x14ac:dyDescent="0.25">
      <c r="A73" s="10">
        <v>9350</v>
      </c>
      <c r="E73" s="10" t="s">
        <v>152</v>
      </c>
    </row>
    <row r="74" spans="1:5" x14ac:dyDescent="0.25">
      <c r="A74" s="10">
        <v>18743</v>
      </c>
      <c r="E74" s="10" t="s">
        <v>153</v>
      </c>
    </row>
    <row r="75" spans="1:5" x14ac:dyDescent="0.25">
      <c r="A75" s="10">
        <v>18667</v>
      </c>
      <c r="E75" s="10" t="s">
        <v>154</v>
      </c>
    </row>
    <row r="76" spans="1:5" x14ac:dyDescent="0.25">
      <c r="A76" s="10">
        <v>18666</v>
      </c>
      <c r="E76" s="10" t="s">
        <v>155</v>
      </c>
    </row>
    <row r="77" spans="1:5" x14ac:dyDescent="0.25">
      <c r="A77" s="10">
        <v>18677</v>
      </c>
      <c r="E77" s="10" t="s">
        <v>156</v>
      </c>
    </row>
    <row r="78" spans="1:5" x14ac:dyDescent="0.25">
      <c r="A78" s="10">
        <v>18671</v>
      </c>
      <c r="E78" s="10" t="s">
        <v>157</v>
      </c>
    </row>
    <row r="79" spans="1:5" x14ac:dyDescent="0.25">
      <c r="A79" s="10">
        <v>18603</v>
      </c>
      <c r="E79" s="10" t="s">
        <v>158</v>
      </c>
    </row>
    <row r="80" spans="1:5" x14ac:dyDescent="0.25">
      <c r="A80" s="10">
        <v>9376</v>
      </c>
      <c r="E80" s="10" t="s">
        <v>159</v>
      </c>
    </row>
    <row r="81" spans="1:5" x14ac:dyDescent="0.25">
      <c r="A81" s="10">
        <v>10415</v>
      </c>
      <c r="E81" s="10" t="s">
        <v>160</v>
      </c>
    </row>
    <row r="82" spans="1:5" x14ac:dyDescent="0.25">
      <c r="A82" s="10">
        <v>9377</v>
      </c>
      <c r="E82" s="10" t="s">
        <v>161</v>
      </c>
    </row>
    <row r="83" spans="1:5" x14ac:dyDescent="0.25">
      <c r="A83" s="10">
        <v>9378</v>
      </c>
      <c r="E83" s="10" t="s">
        <v>162</v>
      </c>
    </row>
    <row r="84" spans="1:5" x14ac:dyDescent="0.25">
      <c r="A84" s="10">
        <v>18802</v>
      </c>
      <c r="E84" s="10" t="s">
        <v>163</v>
      </c>
    </row>
    <row r="85" spans="1:5" x14ac:dyDescent="0.25">
      <c r="A85" s="10">
        <v>18635</v>
      </c>
      <c r="E85" s="10" t="s">
        <v>164</v>
      </c>
    </row>
    <row r="86" spans="1:5" x14ac:dyDescent="0.25">
      <c r="A86" s="10">
        <v>18669</v>
      </c>
      <c r="E86" s="10" t="s">
        <v>165</v>
      </c>
    </row>
    <row r="87" spans="1:5" x14ac:dyDescent="0.25">
      <c r="A87" s="10">
        <v>18436</v>
      </c>
      <c r="E87" s="10" t="s">
        <v>166</v>
      </c>
    </row>
    <row r="88" spans="1:5" x14ac:dyDescent="0.25">
      <c r="A88" s="10">
        <v>18588</v>
      </c>
      <c r="E88" s="10" t="s">
        <v>167</v>
      </c>
    </row>
    <row r="89" spans="1:5" x14ac:dyDescent="0.25">
      <c r="A89" s="10">
        <v>18643</v>
      </c>
      <c r="E89" s="10" t="s">
        <v>168</v>
      </c>
    </row>
    <row r="90" spans="1:5" x14ac:dyDescent="0.25">
      <c r="A90" s="10">
        <v>18528</v>
      </c>
      <c r="E90" s="10" t="s">
        <v>169</v>
      </c>
    </row>
    <row r="91" spans="1:5" x14ac:dyDescent="0.25">
      <c r="A91" s="10">
        <v>18634</v>
      </c>
      <c r="E91" s="10" t="s">
        <v>170</v>
      </c>
    </row>
    <row r="92" spans="1:5" x14ac:dyDescent="0.25">
      <c r="A92" s="10">
        <v>18641</v>
      </c>
      <c r="E92" s="10" t="s">
        <v>171</v>
      </c>
    </row>
    <row r="93" spans="1:5" x14ac:dyDescent="0.25">
      <c r="A93" s="10">
        <v>18637</v>
      </c>
      <c r="E93" s="10" t="s">
        <v>172</v>
      </c>
    </row>
    <row r="94" spans="1:5" x14ac:dyDescent="0.25">
      <c r="A94" s="10">
        <v>18649</v>
      </c>
      <c r="E94" s="10" t="s">
        <v>173</v>
      </c>
    </row>
    <row r="95" spans="1:5" x14ac:dyDescent="0.25">
      <c r="A95" s="10">
        <v>18650</v>
      </c>
      <c r="E95" s="10" t="s">
        <v>174</v>
      </c>
    </row>
    <row r="96" spans="1:5" x14ac:dyDescent="0.25">
      <c r="A96" s="10">
        <v>18478</v>
      </c>
      <c r="E96" s="10" t="s">
        <v>175</v>
      </c>
    </row>
    <row r="97" spans="1:5" x14ac:dyDescent="0.25">
      <c r="A97" s="10">
        <v>10413</v>
      </c>
      <c r="E97" s="10" t="s">
        <v>176</v>
      </c>
    </row>
    <row r="98" spans="1:5" x14ac:dyDescent="0.25">
      <c r="A98" s="10">
        <v>18493</v>
      </c>
      <c r="E98" s="10" t="s">
        <v>177</v>
      </c>
    </row>
    <row r="99" spans="1:5" x14ac:dyDescent="0.25">
      <c r="A99" s="10">
        <v>8488</v>
      </c>
      <c r="E99" s="10" t="s">
        <v>178</v>
      </c>
    </row>
    <row r="100" spans="1:5" x14ac:dyDescent="0.25">
      <c r="A100" s="10">
        <v>18683</v>
      </c>
      <c r="E100" s="10" t="s">
        <v>179</v>
      </c>
    </row>
    <row r="101" spans="1:5" x14ac:dyDescent="0.25">
      <c r="A101" s="10">
        <v>18615</v>
      </c>
      <c r="E101" s="10" t="s">
        <v>180</v>
      </c>
    </row>
    <row r="102" spans="1:5" x14ac:dyDescent="0.25">
      <c r="A102" s="10">
        <v>18798</v>
      </c>
      <c r="E102" s="10" t="s">
        <v>181</v>
      </c>
    </row>
    <row r="103" spans="1:5" x14ac:dyDescent="0.25">
      <c r="A103" s="10">
        <v>18653</v>
      </c>
      <c r="E103" s="10" t="s">
        <v>182</v>
      </c>
    </row>
    <row r="104" spans="1:5" x14ac:dyDescent="0.25">
      <c r="A104" s="10">
        <v>18785</v>
      </c>
      <c r="E104" s="10" t="s">
        <v>183</v>
      </c>
    </row>
    <row r="105" spans="1:5" x14ac:dyDescent="0.25">
      <c r="A105" s="10">
        <v>18547</v>
      </c>
      <c r="E105" s="10" t="s">
        <v>184</v>
      </c>
    </row>
    <row r="106" spans="1:5" x14ac:dyDescent="0.25">
      <c r="A106" s="10">
        <v>18550</v>
      </c>
      <c r="E106" s="10" t="s">
        <v>185</v>
      </c>
    </row>
    <row r="107" spans="1:5" x14ac:dyDescent="0.25">
      <c r="A107" s="10">
        <v>18565</v>
      </c>
      <c r="E107" s="10" t="s">
        <v>186</v>
      </c>
    </row>
    <row r="108" spans="1:5" x14ac:dyDescent="0.25">
      <c r="A108" s="10">
        <v>8819</v>
      </c>
      <c r="E108" s="10" t="s">
        <v>187</v>
      </c>
    </row>
    <row r="109" spans="1:5" x14ac:dyDescent="0.25">
      <c r="A109" s="10">
        <v>18741</v>
      </c>
      <c r="E109" s="10" t="s">
        <v>188</v>
      </c>
    </row>
    <row r="110" spans="1:5" x14ac:dyDescent="0.25">
      <c r="A110" s="10">
        <v>18570</v>
      </c>
      <c r="E110" s="10" t="s">
        <v>189</v>
      </c>
    </row>
    <row r="111" spans="1:5" x14ac:dyDescent="0.25">
      <c r="A111" s="10">
        <v>18728</v>
      </c>
      <c r="E111" s="10" t="s">
        <v>190</v>
      </c>
    </row>
    <row r="112" spans="1:5" x14ac:dyDescent="0.25">
      <c r="A112" s="10">
        <v>18725</v>
      </c>
      <c r="E112" s="10" t="s">
        <v>191</v>
      </c>
    </row>
    <row r="113" spans="1:5" x14ac:dyDescent="0.25">
      <c r="A113" s="10">
        <v>18727</v>
      </c>
      <c r="E113" s="10" t="s">
        <v>192</v>
      </c>
    </row>
    <row r="114" spans="1:5" x14ac:dyDescent="0.25">
      <c r="A114" s="10">
        <v>18730</v>
      </c>
      <c r="E114" s="10" t="s">
        <v>193</v>
      </c>
    </row>
    <row r="115" spans="1:5" x14ac:dyDescent="0.25">
      <c r="A115" s="10">
        <v>18726</v>
      </c>
      <c r="E115" s="10" t="s">
        <v>194</v>
      </c>
    </row>
    <row r="116" spans="1:5" x14ac:dyDescent="0.25">
      <c r="A116" s="10">
        <v>18537</v>
      </c>
      <c r="E116" s="10" t="s">
        <v>195</v>
      </c>
    </row>
    <row r="117" spans="1:5" x14ac:dyDescent="0.25">
      <c r="A117" s="10">
        <v>18729</v>
      </c>
      <c r="E117" s="10" t="s">
        <v>196</v>
      </c>
    </row>
    <row r="118" spans="1:5" x14ac:dyDescent="0.25">
      <c r="A118" s="10">
        <v>18810</v>
      </c>
      <c r="E118" s="10" t="s">
        <v>197</v>
      </c>
    </row>
    <row r="119" spans="1:5" x14ac:dyDescent="0.25">
      <c r="A119" s="10">
        <v>18589</v>
      </c>
      <c r="E119" s="10" t="s">
        <v>198</v>
      </c>
    </row>
    <row r="120" spans="1:5" x14ac:dyDescent="0.25">
      <c r="A120" s="10">
        <v>18542</v>
      </c>
      <c r="E120" s="10" t="s">
        <v>199</v>
      </c>
    </row>
    <row r="121" spans="1:5" x14ac:dyDescent="0.25">
      <c r="A121" s="10">
        <v>18612</v>
      </c>
      <c r="E121" s="10" t="s">
        <v>200</v>
      </c>
    </row>
    <row r="122" spans="1:5" x14ac:dyDescent="0.25">
      <c r="A122" s="10">
        <v>15422</v>
      </c>
      <c r="E122" s="10" t="s">
        <v>201</v>
      </c>
    </row>
    <row r="123" spans="1:5" x14ac:dyDescent="0.25">
      <c r="A123" s="10">
        <v>15419</v>
      </c>
      <c r="E123" s="10" t="s">
        <v>202</v>
      </c>
    </row>
    <row r="124" spans="1:5" x14ac:dyDescent="0.25">
      <c r="A124" s="10">
        <v>15417</v>
      </c>
      <c r="E124" s="10" t="s">
        <v>203</v>
      </c>
    </row>
    <row r="125" spans="1:5" x14ac:dyDescent="0.25">
      <c r="A125" s="10">
        <v>18781</v>
      </c>
      <c r="E125" s="10" t="s">
        <v>204</v>
      </c>
    </row>
    <row r="126" spans="1:5" x14ac:dyDescent="0.25">
      <c r="A126" s="10">
        <v>18656</v>
      </c>
      <c r="E126" s="10" t="s">
        <v>205</v>
      </c>
    </row>
    <row r="127" spans="1:5" x14ac:dyDescent="0.25">
      <c r="A127" s="10">
        <v>18623</v>
      </c>
      <c r="E127" s="10" t="s">
        <v>206</v>
      </c>
    </row>
    <row r="128" spans="1:5" x14ac:dyDescent="0.25">
      <c r="A128" s="10">
        <v>18531</v>
      </c>
      <c r="E128" s="10" t="s">
        <v>207</v>
      </c>
    </row>
    <row r="129" spans="1:5" x14ac:dyDescent="0.25">
      <c r="A129" s="10">
        <v>18646</v>
      </c>
      <c r="E129" s="10" t="s">
        <v>208</v>
      </c>
    </row>
    <row r="130" spans="1:5" x14ac:dyDescent="0.25">
      <c r="A130" s="10">
        <v>18529</v>
      </c>
      <c r="E130" s="10" t="s">
        <v>209</v>
      </c>
    </row>
    <row r="131" spans="1:5" x14ac:dyDescent="0.25">
      <c r="A131" s="10">
        <v>18648</v>
      </c>
      <c r="E131" s="10" t="s">
        <v>210</v>
      </c>
    </row>
    <row r="132" spans="1:5" x14ac:dyDescent="0.25">
      <c r="A132" s="10">
        <v>18654</v>
      </c>
      <c r="E132" s="10" t="s">
        <v>211</v>
      </c>
    </row>
    <row r="133" spans="1:5" x14ac:dyDescent="0.25">
      <c r="A133" s="10">
        <v>18788</v>
      </c>
      <c r="E133" s="10" t="s">
        <v>212</v>
      </c>
    </row>
    <row r="134" spans="1:5" x14ac:dyDescent="0.25">
      <c r="A134" s="10">
        <v>18791</v>
      </c>
      <c r="E134" s="10" t="s">
        <v>213</v>
      </c>
    </row>
    <row r="135" spans="1:5" x14ac:dyDescent="0.25">
      <c r="A135" s="10">
        <v>18535</v>
      </c>
      <c r="E135" s="10" t="s">
        <v>214</v>
      </c>
    </row>
    <row r="136" spans="1:5" x14ac:dyDescent="0.25">
      <c r="A136" s="10">
        <v>18660</v>
      </c>
      <c r="E136" s="10" t="s">
        <v>215</v>
      </c>
    </row>
    <row r="137" spans="1:5" x14ac:dyDescent="0.25">
      <c r="A137" s="10">
        <v>18496</v>
      </c>
      <c r="E137" s="10" t="s">
        <v>216</v>
      </c>
    </row>
    <row r="138" spans="1:5" x14ac:dyDescent="0.25">
      <c r="A138" s="10">
        <v>18534</v>
      </c>
      <c r="E138" s="10" t="s">
        <v>217</v>
      </c>
    </row>
    <row r="139" spans="1:5" x14ac:dyDescent="0.25">
      <c r="A139" s="10">
        <v>18563</v>
      </c>
      <c r="E139" s="10" t="s">
        <v>218</v>
      </c>
    </row>
    <row r="140" spans="1:5" x14ac:dyDescent="0.25">
      <c r="A140" s="10">
        <v>18674</v>
      </c>
      <c r="E140" s="10" t="s">
        <v>219</v>
      </c>
    </row>
    <row r="141" spans="1:5" x14ac:dyDescent="0.25">
      <c r="A141" s="10">
        <v>18465</v>
      </c>
      <c r="E141" s="10" t="s">
        <v>220</v>
      </c>
    </row>
    <row r="142" spans="1:5" x14ac:dyDescent="0.25">
      <c r="A142" s="10">
        <v>18678</v>
      </c>
      <c r="E142" s="10" t="s">
        <v>221</v>
      </c>
    </row>
    <row r="143" spans="1:5" x14ac:dyDescent="0.25">
      <c r="A143" s="10">
        <v>9334</v>
      </c>
      <c r="E143" s="10" t="s">
        <v>222</v>
      </c>
    </row>
    <row r="144" spans="1:5" x14ac:dyDescent="0.25">
      <c r="A144" s="10">
        <v>18673</v>
      </c>
      <c r="E144" s="10" t="s">
        <v>223</v>
      </c>
    </row>
    <row r="145" spans="1:5" x14ac:dyDescent="0.25">
      <c r="A145" s="10">
        <v>18778</v>
      </c>
      <c r="E145" s="10" t="s">
        <v>224</v>
      </c>
    </row>
    <row r="146" spans="1:5" x14ac:dyDescent="0.25">
      <c r="A146" s="10">
        <v>18764</v>
      </c>
      <c r="E146" s="10" t="s">
        <v>225</v>
      </c>
    </row>
    <row r="147" spans="1:5" x14ac:dyDescent="0.25">
      <c r="A147" s="10">
        <v>18731</v>
      </c>
      <c r="E147" s="10" t="s">
        <v>226</v>
      </c>
    </row>
    <row r="148" spans="1:5" x14ac:dyDescent="0.25">
      <c r="A148" s="10">
        <v>18742</v>
      </c>
      <c r="E148" s="10" t="s">
        <v>227</v>
      </c>
    </row>
    <row r="149" spans="1:5" x14ac:dyDescent="0.25">
      <c r="A149" s="10">
        <v>9026</v>
      </c>
      <c r="E149" s="10" t="s">
        <v>228</v>
      </c>
    </row>
    <row r="150" spans="1:5" x14ac:dyDescent="0.25">
      <c r="A150" s="10">
        <v>18480</v>
      </c>
      <c r="E150" s="10" t="s">
        <v>229</v>
      </c>
    </row>
    <row r="151" spans="1:5" x14ac:dyDescent="0.25">
      <c r="A151" s="10">
        <v>18532</v>
      </c>
      <c r="E151" s="10" t="s">
        <v>230</v>
      </c>
    </row>
    <row r="152" spans="1:5" x14ac:dyDescent="0.25">
      <c r="A152" s="10">
        <v>18515</v>
      </c>
      <c r="E152" s="10" t="s">
        <v>231</v>
      </c>
    </row>
    <row r="153" spans="1:5" x14ac:dyDescent="0.25">
      <c r="A153" s="10">
        <v>18760</v>
      </c>
      <c r="E153" s="10" t="s">
        <v>232</v>
      </c>
    </row>
    <row r="154" spans="1:5" x14ac:dyDescent="0.25">
      <c r="A154" s="10">
        <v>18520</v>
      </c>
      <c r="E154" s="10" t="s">
        <v>233</v>
      </c>
    </row>
    <row r="155" spans="1:5" x14ac:dyDescent="0.25">
      <c r="A155" s="10">
        <v>18512</v>
      </c>
      <c r="E155" s="10" t="s">
        <v>234</v>
      </c>
    </row>
    <row r="156" spans="1:5" x14ac:dyDescent="0.25">
      <c r="A156" s="10">
        <v>18522</v>
      </c>
      <c r="E156" s="10" t="s">
        <v>235</v>
      </c>
    </row>
    <row r="157" spans="1:5" x14ac:dyDescent="0.25">
      <c r="A157" s="10">
        <v>18539</v>
      </c>
      <c r="E157" s="10" t="s">
        <v>236</v>
      </c>
    </row>
    <row r="158" spans="1:5" x14ac:dyDescent="0.25">
      <c r="A158" s="10">
        <v>18541</v>
      </c>
      <c r="E158" s="10" t="s">
        <v>237</v>
      </c>
    </row>
    <row r="159" spans="1:5" x14ac:dyDescent="0.25">
      <c r="A159" s="10">
        <v>18545</v>
      </c>
      <c r="E159" s="10" t="s">
        <v>238</v>
      </c>
    </row>
    <row r="160" spans="1:5" x14ac:dyDescent="0.25">
      <c r="A160" s="10">
        <v>18549</v>
      </c>
      <c r="E160" s="10" t="s">
        <v>239</v>
      </c>
    </row>
    <row r="161" spans="1:5" x14ac:dyDescent="0.25">
      <c r="A161" s="10">
        <v>18800</v>
      </c>
      <c r="E161" s="10" t="s">
        <v>240</v>
      </c>
    </row>
    <row r="162" spans="1:5" x14ac:dyDescent="0.25">
      <c r="A162" s="10">
        <v>18568</v>
      </c>
      <c r="E162" s="10" t="s">
        <v>241</v>
      </c>
    </row>
    <row r="163" spans="1:5" x14ac:dyDescent="0.25">
      <c r="A163" s="10">
        <v>18576</v>
      </c>
      <c r="E163" s="10" t="s">
        <v>242</v>
      </c>
    </row>
    <row r="164" spans="1:5" x14ac:dyDescent="0.25">
      <c r="A164" s="10">
        <v>18572</v>
      </c>
      <c r="E164" s="10" t="s">
        <v>243</v>
      </c>
    </row>
    <row r="165" spans="1:5" x14ac:dyDescent="0.25">
      <c r="A165" s="10">
        <v>18575</v>
      </c>
      <c r="E165" s="10" t="s">
        <v>244</v>
      </c>
    </row>
    <row r="166" spans="1:5" x14ac:dyDescent="0.25">
      <c r="A166" s="10">
        <v>18642</v>
      </c>
      <c r="E166" s="10" t="s">
        <v>245</v>
      </c>
    </row>
    <row r="167" spans="1:5" x14ac:dyDescent="0.25">
      <c r="A167" s="10">
        <v>18566</v>
      </c>
      <c r="E167" s="10" t="s">
        <v>246</v>
      </c>
    </row>
    <row r="168" spans="1:5" x14ac:dyDescent="0.25">
      <c r="A168" s="10">
        <v>18574</v>
      </c>
      <c r="E168" s="10" t="s">
        <v>247</v>
      </c>
    </row>
    <row r="169" spans="1:5" x14ac:dyDescent="0.25">
      <c r="A169" s="10">
        <v>9073</v>
      </c>
      <c r="E169" s="10" t="s">
        <v>248</v>
      </c>
    </row>
    <row r="170" spans="1:5" x14ac:dyDescent="0.25">
      <c r="A170" s="10">
        <v>4949</v>
      </c>
      <c r="E170" s="10" t="s">
        <v>249</v>
      </c>
    </row>
    <row r="171" spans="1:5" x14ac:dyDescent="0.25">
      <c r="A171" s="10">
        <v>18687</v>
      </c>
      <c r="E171" s="10" t="s">
        <v>250</v>
      </c>
    </row>
    <row r="172" spans="1:5" x14ac:dyDescent="0.25">
      <c r="A172" s="10">
        <v>18619</v>
      </c>
      <c r="E172" s="10" t="s">
        <v>251</v>
      </c>
    </row>
    <row r="173" spans="1:5" x14ac:dyDescent="0.25">
      <c r="A173" s="10">
        <v>18703</v>
      </c>
      <c r="E173" s="10" t="s">
        <v>252</v>
      </c>
    </row>
    <row r="174" spans="1:5" x14ac:dyDescent="0.25">
      <c r="A174" s="10">
        <v>18625</v>
      </c>
      <c r="E174" s="10" t="s">
        <v>253</v>
      </c>
    </row>
    <row r="175" spans="1:5" x14ac:dyDescent="0.25">
      <c r="A175" s="10">
        <v>18620</v>
      </c>
      <c r="E175" s="10" t="s">
        <v>254</v>
      </c>
    </row>
    <row r="176" spans="1:5" x14ac:dyDescent="0.25">
      <c r="A176" s="10">
        <v>18647</v>
      </c>
      <c r="E176" s="10" t="s">
        <v>255</v>
      </c>
    </row>
    <row r="177" spans="1:5" x14ac:dyDescent="0.25">
      <c r="A177" s="10">
        <v>18564</v>
      </c>
      <c r="E177" s="10" t="s">
        <v>256</v>
      </c>
    </row>
    <row r="178" spans="1:5" x14ac:dyDescent="0.25">
      <c r="A178" s="10">
        <v>18779</v>
      </c>
      <c r="E178" s="10" t="s">
        <v>257</v>
      </c>
    </row>
    <row r="179" spans="1:5" x14ac:dyDescent="0.25">
      <c r="A179" s="10">
        <v>8813</v>
      </c>
      <c r="E179" s="10" t="s">
        <v>258</v>
      </c>
    </row>
    <row r="180" spans="1:5" x14ac:dyDescent="0.25">
      <c r="A180" s="10">
        <v>9367</v>
      </c>
      <c r="E180" s="10" t="s">
        <v>259</v>
      </c>
    </row>
    <row r="181" spans="1:5" x14ac:dyDescent="0.25">
      <c r="A181" s="10">
        <v>18732</v>
      </c>
      <c r="E181" s="10" t="s">
        <v>260</v>
      </c>
    </row>
    <row r="182" spans="1:5" x14ac:dyDescent="0.25">
      <c r="A182" s="10">
        <v>18734</v>
      </c>
      <c r="E182" s="10" t="s">
        <v>261</v>
      </c>
    </row>
    <row r="183" spans="1:5" x14ac:dyDescent="0.25">
      <c r="A183" s="10">
        <v>18736</v>
      </c>
      <c r="E183" s="10" t="s">
        <v>262</v>
      </c>
    </row>
    <row r="184" spans="1:5" x14ac:dyDescent="0.25">
      <c r="A184" s="10">
        <v>18735</v>
      </c>
      <c r="E184" s="10" t="s">
        <v>263</v>
      </c>
    </row>
    <row r="185" spans="1:5" x14ac:dyDescent="0.25">
      <c r="A185" s="10">
        <v>18733</v>
      </c>
      <c r="E185" s="10" t="s">
        <v>264</v>
      </c>
    </row>
    <row r="186" spans="1:5" x14ac:dyDescent="0.25">
      <c r="A186" s="10">
        <v>18766</v>
      </c>
      <c r="E186" s="10" t="s">
        <v>265</v>
      </c>
    </row>
    <row r="187" spans="1:5" x14ac:dyDescent="0.25">
      <c r="A187" s="10">
        <v>15421</v>
      </c>
      <c r="E187" s="10" t="s">
        <v>266</v>
      </c>
    </row>
    <row r="188" spans="1:5" x14ac:dyDescent="0.25">
      <c r="A188" s="10">
        <v>18767</v>
      </c>
      <c r="E188" s="10" t="s">
        <v>267</v>
      </c>
    </row>
    <row r="189" spans="1:5" x14ac:dyDescent="0.25">
      <c r="A189" s="10">
        <v>18768</v>
      </c>
      <c r="E189" s="10" t="s">
        <v>268</v>
      </c>
    </row>
    <row r="190" spans="1:5" x14ac:dyDescent="0.25">
      <c r="A190" s="10">
        <v>18780</v>
      </c>
      <c r="E190" s="10" t="s">
        <v>269</v>
      </c>
    </row>
    <row r="191" spans="1:5" x14ac:dyDescent="0.25">
      <c r="A191" s="10">
        <v>18782</v>
      </c>
      <c r="E191" s="10" t="s">
        <v>270</v>
      </c>
    </row>
    <row r="192" spans="1:5" x14ac:dyDescent="0.25">
      <c r="A192" s="10">
        <v>18784</v>
      </c>
      <c r="E192" s="10" t="s">
        <v>271</v>
      </c>
    </row>
    <row r="193" spans="1:5" x14ac:dyDescent="0.25">
      <c r="A193" s="10">
        <v>18812</v>
      </c>
      <c r="E193" s="10" t="s">
        <v>272</v>
      </c>
    </row>
    <row r="194" spans="1:5" x14ac:dyDescent="0.25">
      <c r="A194" s="10">
        <v>18801</v>
      </c>
      <c r="E194" s="10" t="s">
        <v>273</v>
      </c>
    </row>
    <row r="195" spans="1:5" x14ac:dyDescent="0.25">
      <c r="A195" s="10">
        <v>18806</v>
      </c>
      <c r="E195" s="10" t="s">
        <v>274</v>
      </c>
    </row>
    <row r="196" spans="1:5" x14ac:dyDescent="0.25">
      <c r="A196" s="10">
        <v>18811</v>
      </c>
      <c r="E196" s="10" t="s">
        <v>275</v>
      </c>
    </row>
    <row r="197" spans="1:5" x14ac:dyDescent="0.25">
      <c r="A197" s="10">
        <v>18555</v>
      </c>
      <c r="E197" s="10" t="s">
        <v>276</v>
      </c>
    </row>
    <row r="198" spans="1:5" x14ac:dyDescent="0.25">
      <c r="A198" s="10">
        <v>4894</v>
      </c>
      <c r="E198" s="10" t="s">
        <v>277</v>
      </c>
    </row>
    <row r="199" spans="1:5" x14ac:dyDescent="0.25">
      <c r="A199" s="10">
        <v>4069</v>
      </c>
      <c r="E199" s="10" t="s">
        <v>278</v>
      </c>
    </row>
    <row r="200" spans="1:5" x14ac:dyDescent="0.25">
      <c r="A200" s="10">
        <v>4690</v>
      </c>
      <c r="E200" s="10" t="s">
        <v>279</v>
      </c>
    </row>
    <row r="201" spans="1:5" x14ac:dyDescent="0.25">
      <c r="A201" s="10">
        <v>18509</v>
      </c>
      <c r="E201" s="10" t="s">
        <v>280</v>
      </c>
    </row>
    <row r="202" spans="1:5" x14ac:dyDescent="0.25">
      <c r="A202" s="10">
        <v>18571</v>
      </c>
      <c r="E202" s="10" t="s">
        <v>281</v>
      </c>
    </row>
    <row r="203" spans="1:5" x14ac:dyDescent="0.25">
      <c r="A203" s="10">
        <v>18689</v>
      </c>
      <c r="E203" s="10" t="s">
        <v>282</v>
      </c>
    </row>
    <row r="204" spans="1:5" x14ac:dyDescent="0.25">
      <c r="A204" s="10">
        <v>8340</v>
      </c>
      <c r="E204" s="10" t="s">
        <v>283</v>
      </c>
    </row>
    <row r="205" spans="1:5" x14ac:dyDescent="0.25">
      <c r="A205" s="10">
        <v>18787</v>
      </c>
      <c r="E205" s="10" t="s">
        <v>284</v>
      </c>
    </row>
    <row r="206" spans="1:5" x14ac:dyDescent="0.25">
      <c r="A206" s="10">
        <v>9123</v>
      </c>
      <c r="E206" s="10" t="s">
        <v>285</v>
      </c>
    </row>
    <row r="207" spans="1:5" x14ac:dyDescent="0.25">
      <c r="A207" s="10">
        <v>9336</v>
      </c>
      <c r="E207" s="10" t="s">
        <v>286</v>
      </c>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B358A-4493-4602-AF0F-8A604DEB9A09}">
  <sheetPr codeName="Sheet7"/>
  <dimension ref="D3:E5"/>
  <sheetViews>
    <sheetView workbookViewId="0">
      <selection activeCell="D4" sqref="D4"/>
    </sheetView>
  </sheetViews>
  <sheetFormatPr defaultRowHeight="15" x14ac:dyDescent="0.25"/>
  <cols>
    <col min="4" max="4" width="11.28515625" customWidth="1"/>
    <col min="5" max="5" width="11.85546875" customWidth="1"/>
  </cols>
  <sheetData>
    <row r="3" spans="4:5" ht="15.75" x14ac:dyDescent="0.25">
      <c r="D3" s="2" t="s">
        <v>47</v>
      </c>
      <c r="E3" s="3" t="s">
        <v>48</v>
      </c>
    </row>
    <row r="4" spans="4:5" x14ac:dyDescent="0.25">
      <c r="D4" s="8">
        <v>0.79</v>
      </c>
      <c r="E4" s="1">
        <f>1-D4</f>
        <v>0.20999999999999996</v>
      </c>
    </row>
    <row r="5" spans="4:5" x14ac:dyDescent="0.25">
      <c r="D5" s="4">
        <v>1</v>
      </c>
      <c r="E5" s="4">
        <v>1</v>
      </c>
    </row>
  </sheetData>
  <sheetProtection algorithmName="SHA-512" hashValue="PdzzCgwN4SKr7GfUUmOJhgaLZ0TP61oSC0jLdQFDJNLwpzjD5OapCdVW6vuQddphfihw11+MMjYS0ExL9dZzgg==" saltValue="7T+unKVb1P+yWyftSuM6NA==" spinCount="100000" sheet="1" objects="1" scenarios="1" selectLockedCells="1"/>
  <dataValidations count="1">
    <dataValidation type="decimal" allowBlank="1" showInputMessage="1" showErrorMessage="1" sqref="D4" xr:uid="{82E68E1E-EC07-431A-A749-66043E6F4462}">
      <formula1>0</formula1>
      <formula2>1</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6B44D-4516-44DD-8908-66B0EC045196}">
  <dimension ref="A3:H20"/>
  <sheetViews>
    <sheetView workbookViewId="0">
      <selection activeCell="B19" sqref="B19"/>
    </sheetView>
  </sheetViews>
  <sheetFormatPr defaultRowHeight="15" x14ac:dyDescent="0.25"/>
  <cols>
    <col min="1" max="1" width="17.85546875" bestFit="1" customWidth="1"/>
    <col min="2" max="2" width="16.28515625" bestFit="1" customWidth="1"/>
    <col min="3" max="5" width="11" bestFit="1" customWidth="1"/>
    <col min="6" max="6" width="12" bestFit="1" customWidth="1"/>
    <col min="7" max="7" width="9" bestFit="1" customWidth="1"/>
    <col min="8" max="8" width="12" bestFit="1" customWidth="1"/>
  </cols>
  <sheetData>
    <row r="3" spans="1:8" x14ac:dyDescent="0.25">
      <c r="A3" s="14" t="s">
        <v>310</v>
      </c>
      <c r="B3" s="14" t="s">
        <v>311</v>
      </c>
    </row>
    <row r="4" spans="1:8" x14ac:dyDescent="0.25">
      <c r="A4" s="14" t="s">
        <v>308</v>
      </c>
      <c r="B4" t="s">
        <v>31</v>
      </c>
      <c r="C4" t="s">
        <v>29</v>
      </c>
      <c r="D4" t="s">
        <v>34</v>
      </c>
      <c r="E4" t="s">
        <v>45</v>
      </c>
      <c r="F4" t="s">
        <v>46</v>
      </c>
      <c r="G4" t="s">
        <v>44</v>
      </c>
      <c r="H4" t="s">
        <v>309</v>
      </c>
    </row>
    <row r="5" spans="1:8" x14ac:dyDescent="0.25">
      <c r="A5" s="15" t="s">
        <v>316</v>
      </c>
      <c r="B5" s="17">
        <v>6505058</v>
      </c>
      <c r="C5" s="17">
        <v>8862623</v>
      </c>
      <c r="D5" s="17">
        <v>4851903</v>
      </c>
      <c r="E5" s="17">
        <v>7539523.5</v>
      </c>
      <c r="F5" s="17">
        <v>6157920.5</v>
      </c>
      <c r="G5" s="17">
        <v>3305928</v>
      </c>
      <c r="H5" s="17">
        <v>37222956</v>
      </c>
    </row>
    <row r="6" spans="1:8" x14ac:dyDescent="0.25">
      <c r="A6" s="16" t="s">
        <v>318</v>
      </c>
      <c r="B6" s="17">
        <v>300176</v>
      </c>
      <c r="C6" s="17">
        <v>630791</v>
      </c>
      <c r="D6" s="17">
        <v>411950</v>
      </c>
      <c r="E6" s="17">
        <v>45090</v>
      </c>
      <c r="F6" s="17">
        <v>18256</v>
      </c>
      <c r="G6" s="17">
        <v>25164</v>
      </c>
      <c r="H6" s="17">
        <v>1431427</v>
      </c>
    </row>
    <row r="7" spans="1:8" x14ac:dyDescent="0.25">
      <c r="A7" s="16" t="s">
        <v>326</v>
      </c>
      <c r="B7" s="17">
        <v>1560078</v>
      </c>
      <c r="C7" s="17">
        <v>2465710</v>
      </c>
      <c r="D7" s="17">
        <v>2029025</v>
      </c>
      <c r="E7" s="17">
        <v>2483941</v>
      </c>
      <c r="F7" s="17">
        <v>3107360</v>
      </c>
      <c r="G7" s="17">
        <v>1944920</v>
      </c>
      <c r="H7" s="17">
        <v>13591034</v>
      </c>
    </row>
    <row r="8" spans="1:8" x14ac:dyDescent="0.25">
      <c r="A8" s="16" t="s">
        <v>327</v>
      </c>
      <c r="B8" s="17">
        <v>692261</v>
      </c>
      <c r="C8" s="17">
        <v>3216241</v>
      </c>
      <c r="D8" s="17">
        <v>747783</v>
      </c>
      <c r="E8" s="17">
        <v>2168182</v>
      </c>
      <c r="F8" s="17">
        <v>733142</v>
      </c>
      <c r="G8" s="17">
        <v>220935</v>
      </c>
      <c r="H8" s="17">
        <v>7778544</v>
      </c>
    </row>
    <row r="9" spans="1:8" x14ac:dyDescent="0.25">
      <c r="A9" s="16" t="s">
        <v>328</v>
      </c>
      <c r="B9" s="17">
        <v>3952543</v>
      </c>
      <c r="C9" s="17">
        <v>2549881</v>
      </c>
      <c r="D9" s="17">
        <v>1663145</v>
      </c>
      <c r="E9" s="17">
        <v>2842310.5</v>
      </c>
      <c r="F9" s="17">
        <v>2299162.5</v>
      </c>
      <c r="G9" s="17">
        <v>1114909</v>
      </c>
      <c r="H9" s="17">
        <v>14421951</v>
      </c>
    </row>
    <row r="10" spans="1:8" x14ac:dyDescent="0.25">
      <c r="A10" s="15" t="s">
        <v>317</v>
      </c>
      <c r="B10" s="17">
        <v>15842918.5</v>
      </c>
      <c r="C10" s="17">
        <v>15465506.5</v>
      </c>
      <c r="D10" s="17">
        <v>16069922.5</v>
      </c>
      <c r="E10" s="17">
        <v>14628044</v>
      </c>
      <c r="F10" s="17">
        <v>16416260</v>
      </c>
      <c r="G10" s="17">
        <v>12285991</v>
      </c>
      <c r="H10" s="17">
        <v>90708642.5</v>
      </c>
    </row>
    <row r="11" spans="1:8" x14ac:dyDescent="0.25">
      <c r="A11" s="16" t="s">
        <v>321</v>
      </c>
      <c r="B11" s="17">
        <v>1494808</v>
      </c>
      <c r="C11" s="17">
        <v>2567026</v>
      </c>
      <c r="D11" s="17">
        <v>1973625</v>
      </c>
      <c r="E11" s="17">
        <v>2857917</v>
      </c>
      <c r="F11" s="17">
        <v>1736220</v>
      </c>
      <c r="G11" s="17">
        <v>2274700</v>
      </c>
      <c r="H11" s="17">
        <v>12904296</v>
      </c>
    </row>
    <row r="12" spans="1:8" x14ac:dyDescent="0.25">
      <c r="A12" s="16" t="s">
        <v>322</v>
      </c>
      <c r="B12" s="17">
        <v>3307871</v>
      </c>
      <c r="C12" s="17">
        <v>2547063</v>
      </c>
      <c r="D12" s="17">
        <v>1645788</v>
      </c>
      <c r="E12" s="17">
        <v>644184</v>
      </c>
      <c r="F12" s="17">
        <v>1296909</v>
      </c>
      <c r="G12" s="17">
        <v>1071616</v>
      </c>
      <c r="H12" s="17">
        <v>10513431</v>
      </c>
    </row>
    <row r="13" spans="1:8" x14ac:dyDescent="0.25">
      <c r="A13" s="16" t="s">
        <v>323</v>
      </c>
      <c r="B13" s="17">
        <v>2782469</v>
      </c>
      <c r="C13" s="17">
        <v>1629022</v>
      </c>
      <c r="D13" s="17">
        <v>1849747</v>
      </c>
      <c r="E13" s="17">
        <v>1557655</v>
      </c>
      <c r="F13" s="17">
        <v>3467097.5</v>
      </c>
      <c r="G13" s="17">
        <v>1688004</v>
      </c>
      <c r="H13" s="17">
        <v>12973994.5</v>
      </c>
    </row>
    <row r="14" spans="1:8" x14ac:dyDescent="0.25">
      <c r="A14" s="16" t="s">
        <v>324</v>
      </c>
      <c r="B14" s="17">
        <v>1741322.5</v>
      </c>
      <c r="C14" s="17">
        <v>3292210</v>
      </c>
      <c r="D14" s="17">
        <v>3466623</v>
      </c>
      <c r="E14" s="17">
        <v>1033294</v>
      </c>
      <c r="F14" s="17">
        <v>738585</v>
      </c>
      <c r="G14" s="17">
        <v>365180</v>
      </c>
      <c r="H14" s="17">
        <v>10637214.5</v>
      </c>
    </row>
    <row r="15" spans="1:8" x14ac:dyDescent="0.25">
      <c r="A15" s="16" t="s">
        <v>8</v>
      </c>
      <c r="B15" s="17">
        <v>1047530</v>
      </c>
      <c r="C15" s="17">
        <v>683762</v>
      </c>
      <c r="D15" s="17">
        <v>871802</v>
      </c>
      <c r="E15" s="17">
        <v>889365</v>
      </c>
      <c r="F15" s="17">
        <v>1203103</v>
      </c>
      <c r="G15" s="17">
        <v>2526779</v>
      </c>
      <c r="H15" s="17">
        <v>7222341</v>
      </c>
    </row>
    <row r="16" spans="1:8" x14ac:dyDescent="0.25">
      <c r="A16" s="16" t="s">
        <v>325</v>
      </c>
      <c r="B16" s="17">
        <v>1265354</v>
      </c>
      <c r="C16" s="17">
        <v>3081699.5</v>
      </c>
      <c r="D16" s="17">
        <v>2790899</v>
      </c>
      <c r="E16" s="17">
        <v>1827110</v>
      </c>
      <c r="F16" s="17">
        <v>2638442</v>
      </c>
      <c r="G16" s="17">
        <v>983353</v>
      </c>
      <c r="H16" s="17">
        <v>12586857.5</v>
      </c>
    </row>
    <row r="17" spans="1:8" x14ac:dyDescent="0.25">
      <c r="A17" s="16" t="s">
        <v>319</v>
      </c>
      <c r="B17" s="17">
        <v>2003989</v>
      </c>
      <c r="C17" s="17">
        <v>1334585</v>
      </c>
      <c r="D17" s="17">
        <v>1130336</v>
      </c>
      <c r="E17" s="17">
        <v>1215244</v>
      </c>
      <c r="F17" s="17">
        <v>2681703</v>
      </c>
      <c r="G17" s="17">
        <v>2699386</v>
      </c>
      <c r="H17" s="17">
        <v>11065243</v>
      </c>
    </row>
    <row r="18" spans="1:8" x14ac:dyDescent="0.25">
      <c r="A18" s="16" t="s">
        <v>320</v>
      </c>
      <c r="B18" s="17">
        <v>1522746</v>
      </c>
      <c r="C18" s="17">
        <v>173432</v>
      </c>
      <c r="D18" s="17">
        <v>1803054.5</v>
      </c>
      <c r="E18" s="17">
        <v>3178216.5</v>
      </c>
      <c r="F18" s="17">
        <v>1531292.5</v>
      </c>
      <c r="G18" s="17">
        <v>525172</v>
      </c>
      <c r="H18" s="17">
        <v>8733913.5</v>
      </c>
    </row>
    <row r="19" spans="1:8" x14ac:dyDescent="0.25">
      <c r="A19" s="16" t="s">
        <v>318</v>
      </c>
      <c r="B19" s="17">
        <v>676829</v>
      </c>
      <c r="C19" s="17">
        <v>156707</v>
      </c>
      <c r="D19" s="17">
        <v>538048</v>
      </c>
      <c r="E19" s="17">
        <v>1425058.5</v>
      </c>
      <c r="F19" s="17">
        <v>1122908</v>
      </c>
      <c r="G19" s="17">
        <v>151801</v>
      </c>
      <c r="H19" s="17">
        <v>4071351.5</v>
      </c>
    </row>
    <row r="20" spans="1:8" x14ac:dyDescent="0.25">
      <c r="A20" s="15" t="s">
        <v>309</v>
      </c>
      <c r="B20" s="17">
        <v>22347976.5</v>
      </c>
      <c r="C20" s="17">
        <v>24328129.5</v>
      </c>
      <c r="D20" s="17">
        <v>20921825.5</v>
      </c>
      <c r="E20" s="17">
        <v>22167567.5</v>
      </c>
      <c r="F20" s="17">
        <v>22574180.5</v>
      </c>
      <c r="G20" s="17">
        <v>15591919</v>
      </c>
      <c r="H20" s="17">
        <v>127931598.5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FD79C-7F6D-4A31-AFDA-0ED0E36E3D20}">
  <sheetPr codeName="Sheet1"/>
  <dimension ref="A1:N701"/>
  <sheetViews>
    <sheetView zoomScaleNormal="100" workbookViewId="0"/>
  </sheetViews>
  <sheetFormatPr defaultRowHeight="15" x14ac:dyDescent="0.25"/>
  <cols>
    <col min="1" max="1" width="6" bestFit="1" customWidth="1"/>
    <col min="2" max="2" width="12" bestFit="1" customWidth="1"/>
    <col min="3" max="3" width="9.28515625" bestFit="1" customWidth="1"/>
    <col min="4" max="4" width="9.85546875" bestFit="1" customWidth="1"/>
    <col min="5" max="5" width="9.7109375" bestFit="1" customWidth="1"/>
    <col min="6" max="6" width="9.5703125" bestFit="1" customWidth="1"/>
    <col min="7" max="7" width="10.85546875" bestFit="1" customWidth="1"/>
    <col min="8" max="8" width="7.5703125" bestFit="1" customWidth="1"/>
    <col min="9" max="10" width="10" bestFit="1" customWidth="1"/>
    <col min="11" max="11" width="11.5703125" bestFit="1" customWidth="1"/>
    <col min="12" max="12" width="13.7109375" bestFit="1" customWidth="1"/>
    <col min="13" max="13" width="16.28515625" bestFit="1" customWidth="1"/>
  </cols>
  <sheetData>
    <row r="1" spans="1:14" x14ac:dyDescent="0.25">
      <c r="A1" t="s">
        <v>64</v>
      </c>
      <c r="B1" t="s">
        <v>17</v>
      </c>
      <c r="C1" t="s">
        <v>18</v>
      </c>
      <c r="D1" t="s">
        <v>20</v>
      </c>
      <c r="E1" t="s">
        <v>80</v>
      </c>
      <c r="F1" t="s">
        <v>21</v>
      </c>
      <c r="G1" t="s">
        <v>22</v>
      </c>
      <c r="H1" t="s">
        <v>81</v>
      </c>
      <c r="I1" t="s">
        <v>23</v>
      </c>
      <c r="J1" t="s">
        <v>24</v>
      </c>
      <c r="K1" t="s">
        <v>25</v>
      </c>
      <c r="L1" t="s">
        <v>19</v>
      </c>
      <c r="M1" t="s">
        <v>16</v>
      </c>
      <c r="N1" t="s">
        <v>287</v>
      </c>
    </row>
    <row r="2" spans="1:14" x14ac:dyDescent="0.25">
      <c r="A2">
        <v>68498</v>
      </c>
      <c r="B2" t="s">
        <v>45</v>
      </c>
      <c r="C2" t="s">
        <v>37</v>
      </c>
      <c r="D2">
        <v>2198</v>
      </c>
      <c r="E2">
        <v>10</v>
      </c>
      <c r="F2">
        <v>15</v>
      </c>
      <c r="G2">
        <v>32970</v>
      </c>
      <c r="H2" t="s">
        <v>76</v>
      </c>
      <c r="I2">
        <v>1978.2</v>
      </c>
      <c r="J2">
        <v>9011.7999999999993</v>
      </c>
      <c r="K2" s="9">
        <v>45193</v>
      </c>
      <c r="L2" t="s">
        <v>42</v>
      </c>
      <c r="M2" t="s">
        <v>30</v>
      </c>
      <c r="N2" s="11">
        <f>_xlfn.XLOOKUP(B2,Summary!$C$4:$C$9,Summary!$B$4:$B$9)</f>
        <v>0.24</v>
      </c>
    </row>
    <row r="3" spans="1:14" x14ac:dyDescent="0.25">
      <c r="A3">
        <v>99206</v>
      </c>
      <c r="B3" t="s">
        <v>31</v>
      </c>
      <c r="C3" t="s">
        <v>37</v>
      </c>
      <c r="D3">
        <v>2385</v>
      </c>
      <c r="E3">
        <v>10</v>
      </c>
      <c r="F3">
        <v>125</v>
      </c>
      <c r="G3">
        <v>298125</v>
      </c>
      <c r="H3" t="s">
        <v>76</v>
      </c>
      <c r="I3">
        <v>14906.25</v>
      </c>
      <c r="J3">
        <v>-2981.25</v>
      </c>
      <c r="K3" s="9">
        <v>45193</v>
      </c>
      <c r="L3" t="s">
        <v>42</v>
      </c>
      <c r="M3" t="s">
        <v>35</v>
      </c>
      <c r="N3" s="11">
        <f>_xlfn.XLOOKUP(B3,Summary!$C$4:$C$9,Summary!$B$4:$B$9)</f>
        <v>0.23</v>
      </c>
    </row>
    <row r="4" spans="1:14" x14ac:dyDescent="0.25">
      <c r="A4">
        <v>29185</v>
      </c>
      <c r="B4" t="s">
        <v>46</v>
      </c>
      <c r="C4" t="s">
        <v>27</v>
      </c>
      <c r="D4">
        <v>1295</v>
      </c>
      <c r="E4">
        <v>3</v>
      </c>
      <c r="F4">
        <v>12</v>
      </c>
      <c r="G4">
        <v>15540</v>
      </c>
      <c r="H4" t="s">
        <v>76</v>
      </c>
      <c r="I4">
        <v>310.8</v>
      </c>
      <c r="J4">
        <v>11344.2</v>
      </c>
      <c r="K4" s="9">
        <v>45193</v>
      </c>
      <c r="L4" t="s">
        <v>41</v>
      </c>
      <c r="M4" t="s">
        <v>33</v>
      </c>
      <c r="N4" s="11">
        <f>_xlfn.XLOOKUP(B4,Summary!$C$4:$C$9,Summary!$B$4:$B$9)</f>
        <v>0.2</v>
      </c>
    </row>
    <row r="5" spans="1:14" x14ac:dyDescent="0.25">
      <c r="A5">
        <v>10651</v>
      </c>
      <c r="B5" t="s">
        <v>29</v>
      </c>
      <c r="C5" t="s">
        <v>39</v>
      </c>
      <c r="D5">
        <v>263</v>
      </c>
      <c r="E5">
        <v>250</v>
      </c>
      <c r="F5">
        <v>7</v>
      </c>
      <c r="G5">
        <v>1841</v>
      </c>
      <c r="H5" t="s">
        <v>76</v>
      </c>
      <c r="I5">
        <v>18.41</v>
      </c>
      <c r="J5">
        <v>507.58999999999992</v>
      </c>
      <c r="K5" s="9">
        <v>45194</v>
      </c>
      <c r="L5" t="s">
        <v>41</v>
      </c>
      <c r="M5" t="s">
        <v>26</v>
      </c>
      <c r="N5" s="11">
        <f>_xlfn.XLOOKUP(B5,Summary!$C$4:$C$9,Summary!$B$4:$B$9)</f>
        <v>0.19</v>
      </c>
    </row>
    <row r="6" spans="1:14" x14ac:dyDescent="0.25">
      <c r="A6">
        <v>22780</v>
      </c>
      <c r="B6" t="s">
        <v>44</v>
      </c>
      <c r="C6" t="s">
        <v>40</v>
      </c>
      <c r="D6">
        <v>1038</v>
      </c>
      <c r="E6">
        <v>260</v>
      </c>
      <c r="F6">
        <v>20</v>
      </c>
      <c r="G6">
        <v>20760</v>
      </c>
      <c r="H6" t="s">
        <v>76</v>
      </c>
      <c r="I6">
        <v>1868.4</v>
      </c>
      <c r="J6">
        <v>8511.5999999999985</v>
      </c>
      <c r="K6" s="9">
        <v>45195</v>
      </c>
      <c r="L6" t="s">
        <v>42</v>
      </c>
      <c r="M6" t="s">
        <v>26</v>
      </c>
      <c r="N6" s="11">
        <f>_xlfn.XLOOKUP(B6,Summary!$C$4:$C$9,Summary!$B$4:$B$9)</f>
        <v>0.22</v>
      </c>
    </row>
    <row r="7" spans="1:14" x14ac:dyDescent="0.25">
      <c r="A7">
        <v>18473</v>
      </c>
      <c r="B7" t="s">
        <v>46</v>
      </c>
      <c r="C7" t="s">
        <v>32</v>
      </c>
      <c r="D7">
        <v>388</v>
      </c>
      <c r="E7">
        <v>5</v>
      </c>
      <c r="F7">
        <v>7</v>
      </c>
      <c r="G7">
        <v>2716</v>
      </c>
      <c r="H7" t="s">
        <v>77</v>
      </c>
      <c r="I7">
        <v>380.24</v>
      </c>
      <c r="J7">
        <v>395.76000000000022</v>
      </c>
      <c r="K7" s="9">
        <v>45195</v>
      </c>
      <c r="L7" t="s">
        <v>43</v>
      </c>
      <c r="M7" t="s">
        <v>26</v>
      </c>
      <c r="N7" s="11">
        <f>_xlfn.XLOOKUP(B7,Summary!$C$4:$C$9,Summary!$B$4:$B$9)</f>
        <v>0.2</v>
      </c>
    </row>
    <row r="8" spans="1:14" x14ac:dyDescent="0.25">
      <c r="A8">
        <v>42141</v>
      </c>
      <c r="B8" t="s">
        <v>31</v>
      </c>
      <c r="C8" t="s">
        <v>32</v>
      </c>
      <c r="D8">
        <v>293</v>
      </c>
      <c r="E8">
        <v>5</v>
      </c>
      <c r="F8">
        <v>7</v>
      </c>
      <c r="G8">
        <v>2051</v>
      </c>
      <c r="H8" t="s">
        <v>76</v>
      </c>
      <c r="I8">
        <v>287.14</v>
      </c>
      <c r="J8">
        <v>298.86000000000013</v>
      </c>
      <c r="K8" s="9">
        <v>45196</v>
      </c>
      <c r="L8" t="s">
        <v>43</v>
      </c>
      <c r="M8" t="s">
        <v>26</v>
      </c>
      <c r="N8" s="11">
        <f>_xlfn.XLOOKUP(B8,Summary!$C$4:$C$9,Summary!$B$4:$B$9)</f>
        <v>0.23</v>
      </c>
    </row>
    <row r="9" spans="1:14" x14ac:dyDescent="0.25">
      <c r="A9">
        <v>36924</v>
      </c>
      <c r="B9" t="s">
        <v>44</v>
      </c>
      <c r="C9" t="s">
        <v>37</v>
      </c>
      <c r="D9">
        <v>367</v>
      </c>
      <c r="E9">
        <v>10</v>
      </c>
      <c r="F9">
        <v>12</v>
      </c>
      <c r="G9">
        <v>4404</v>
      </c>
      <c r="H9" t="s">
        <v>77</v>
      </c>
      <c r="I9">
        <v>396.36</v>
      </c>
      <c r="J9">
        <v>2906.64</v>
      </c>
      <c r="K9" s="9">
        <v>45196</v>
      </c>
      <c r="L9" t="s">
        <v>42</v>
      </c>
      <c r="M9" t="s">
        <v>33</v>
      </c>
      <c r="N9" s="11">
        <f>_xlfn.XLOOKUP(B9,Summary!$C$4:$C$9,Summary!$B$4:$B$9)</f>
        <v>0.22</v>
      </c>
    </row>
    <row r="10" spans="1:14" x14ac:dyDescent="0.25">
      <c r="A10">
        <v>94160</v>
      </c>
      <c r="B10" t="s">
        <v>34</v>
      </c>
      <c r="C10" t="s">
        <v>37</v>
      </c>
      <c r="D10">
        <v>1177</v>
      </c>
      <c r="E10">
        <v>10</v>
      </c>
      <c r="F10">
        <v>350</v>
      </c>
      <c r="G10">
        <v>411950</v>
      </c>
      <c r="H10" t="s">
        <v>77</v>
      </c>
      <c r="I10">
        <v>57673</v>
      </c>
      <c r="J10">
        <v>48257</v>
      </c>
      <c r="K10" s="9">
        <v>45196</v>
      </c>
      <c r="L10" t="s">
        <v>43</v>
      </c>
      <c r="M10" t="s">
        <v>26</v>
      </c>
      <c r="N10" s="11">
        <f>_xlfn.XLOOKUP(B10,Summary!$C$4:$C$9,Summary!$B$4:$B$9)</f>
        <v>0.18</v>
      </c>
    </row>
    <row r="11" spans="1:14" x14ac:dyDescent="0.25">
      <c r="A11">
        <v>67940</v>
      </c>
      <c r="B11" t="s">
        <v>29</v>
      </c>
      <c r="C11" t="s">
        <v>32</v>
      </c>
      <c r="D11">
        <v>1797</v>
      </c>
      <c r="E11">
        <v>5</v>
      </c>
      <c r="F11">
        <v>350</v>
      </c>
      <c r="G11">
        <v>628950</v>
      </c>
      <c r="H11" t="s">
        <v>77</v>
      </c>
      <c r="I11">
        <v>18868.5</v>
      </c>
      <c r="J11">
        <v>142861.5</v>
      </c>
      <c r="K11" s="9">
        <v>45199</v>
      </c>
      <c r="L11" t="s">
        <v>41</v>
      </c>
      <c r="M11" t="s">
        <v>26</v>
      </c>
      <c r="N11" s="11">
        <f>_xlfn.XLOOKUP(B11,Summary!$C$4:$C$9,Summary!$B$4:$B$9)</f>
        <v>0.19</v>
      </c>
    </row>
    <row r="12" spans="1:14" x14ac:dyDescent="0.25">
      <c r="A12">
        <v>87745</v>
      </c>
      <c r="B12" t="s">
        <v>45</v>
      </c>
      <c r="C12" t="s">
        <v>38</v>
      </c>
      <c r="D12">
        <v>606</v>
      </c>
      <c r="E12">
        <v>120</v>
      </c>
      <c r="F12">
        <v>20</v>
      </c>
      <c r="G12">
        <v>12120</v>
      </c>
      <c r="H12" t="s">
        <v>76</v>
      </c>
      <c r="I12">
        <v>1696.8000000000002</v>
      </c>
      <c r="J12">
        <v>4363.2000000000007</v>
      </c>
      <c r="K12" s="9">
        <v>45199</v>
      </c>
      <c r="L12" t="s">
        <v>43</v>
      </c>
      <c r="M12" t="s">
        <v>26</v>
      </c>
      <c r="N12" s="11">
        <f>_xlfn.XLOOKUP(B12,Summary!$C$4:$C$9,Summary!$B$4:$B$9)</f>
        <v>0.24</v>
      </c>
    </row>
    <row r="13" spans="1:14" x14ac:dyDescent="0.25">
      <c r="A13">
        <v>26521</v>
      </c>
      <c r="B13" t="s">
        <v>44</v>
      </c>
      <c r="C13" t="s">
        <v>40</v>
      </c>
      <c r="D13">
        <v>947</v>
      </c>
      <c r="E13">
        <v>260</v>
      </c>
      <c r="F13">
        <v>125</v>
      </c>
      <c r="G13">
        <v>118375</v>
      </c>
      <c r="H13" t="s">
        <v>77</v>
      </c>
      <c r="I13">
        <v>13021.25</v>
      </c>
      <c r="J13">
        <v>-8286.25</v>
      </c>
      <c r="K13" s="9">
        <v>45200</v>
      </c>
      <c r="L13" t="s">
        <v>43</v>
      </c>
      <c r="M13" t="s">
        <v>35</v>
      </c>
      <c r="N13" s="11">
        <f>_xlfn.XLOOKUP(B13,Summary!$C$4:$C$9,Summary!$B$4:$B$9)</f>
        <v>0.22</v>
      </c>
    </row>
    <row r="14" spans="1:14" x14ac:dyDescent="0.25">
      <c r="A14">
        <v>97775</v>
      </c>
      <c r="B14" t="s">
        <v>31</v>
      </c>
      <c r="C14" t="s">
        <v>32</v>
      </c>
      <c r="D14">
        <v>544</v>
      </c>
      <c r="E14">
        <v>5</v>
      </c>
      <c r="F14">
        <v>7</v>
      </c>
      <c r="G14">
        <v>3808</v>
      </c>
      <c r="H14" t="s">
        <v>77</v>
      </c>
      <c r="I14">
        <v>114.24</v>
      </c>
      <c r="J14">
        <v>973.76000000000022</v>
      </c>
      <c r="K14" s="9">
        <v>45200</v>
      </c>
      <c r="L14" t="s">
        <v>41</v>
      </c>
      <c r="M14" t="s">
        <v>26</v>
      </c>
      <c r="N14" s="11">
        <f>_xlfn.XLOOKUP(B14,Summary!$C$4:$C$9,Summary!$B$4:$B$9)</f>
        <v>0.23</v>
      </c>
    </row>
    <row r="15" spans="1:14" x14ac:dyDescent="0.25">
      <c r="A15">
        <v>92343</v>
      </c>
      <c r="B15" t="s">
        <v>31</v>
      </c>
      <c r="C15" t="s">
        <v>27</v>
      </c>
      <c r="D15">
        <v>1023</v>
      </c>
      <c r="E15">
        <v>3</v>
      </c>
      <c r="F15">
        <v>125</v>
      </c>
      <c r="G15">
        <v>127875</v>
      </c>
      <c r="H15" t="s">
        <v>77</v>
      </c>
      <c r="I15">
        <v>17902.5</v>
      </c>
      <c r="J15">
        <v>-12787.5</v>
      </c>
      <c r="K15" s="9">
        <v>45200</v>
      </c>
      <c r="L15" t="s">
        <v>43</v>
      </c>
      <c r="M15" t="s">
        <v>35</v>
      </c>
      <c r="N15" s="11">
        <f>_xlfn.XLOOKUP(B15,Summary!$C$4:$C$9,Summary!$B$4:$B$9)</f>
        <v>0.23</v>
      </c>
    </row>
    <row r="16" spans="1:14" x14ac:dyDescent="0.25">
      <c r="A16">
        <v>15301</v>
      </c>
      <c r="B16" t="s">
        <v>45</v>
      </c>
      <c r="C16" t="s">
        <v>37</v>
      </c>
      <c r="D16">
        <v>3495</v>
      </c>
      <c r="E16">
        <v>10</v>
      </c>
      <c r="F16">
        <v>300</v>
      </c>
      <c r="G16">
        <v>1048500</v>
      </c>
      <c r="H16" t="s">
        <v>76</v>
      </c>
      <c r="I16">
        <v>125820</v>
      </c>
      <c r="J16">
        <v>48930</v>
      </c>
      <c r="K16" s="9">
        <v>45201</v>
      </c>
      <c r="L16" t="s">
        <v>43</v>
      </c>
      <c r="M16" t="s">
        <v>36</v>
      </c>
      <c r="N16" s="11">
        <f>_xlfn.XLOOKUP(B16,Summary!$C$4:$C$9,Summary!$B$4:$B$9)</f>
        <v>0.24</v>
      </c>
    </row>
    <row r="17" spans="1:14" x14ac:dyDescent="0.25">
      <c r="A17">
        <v>55702</v>
      </c>
      <c r="B17" t="s">
        <v>45</v>
      </c>
      <c r="C17" t="s">
        <v>32</v>
      </c>
      <c r="D17">
        <v>982.5</v>
      </c>
      <c r="E17">
        <v>5</v>
      </c>
      <c r="F17">
        <v>350</v>
      </c>
      <c r="G17">
        <v>343875</v>
      </c>
      <c r="H17" t="s">
        <v>76</v>
      </c>
      <c r="I17">
        <v>44703.75</v>
      </c>
      <c r="J17">
        <v>43721.25</v>
      </c>
      <c r="K17" s="9">
        <v>45202</v>
      </c>
      <c r="L17" t="s">
        <v>43</v>
      </c>
      <c r="M17" t="s">
        <v>26</v>
      </c>
      <c r="N17" s="11">
        <f>_xlfn.XLOOKUP(B17,Summary!$C$4:$C$9,Summary!$B$4:$B$9)</f>
        <v>0.24</v>
      </c>
    </row>
    <row r="18" spans="1:14" x14ac:dyDescent="0.25">
      <c r="A18">
        <v>43511</v>
      </c>
      <c r="B18" t="s">
        <v>44</v>
      </c>
      <c r="C18" t="s">
        <v>27</v>
      </c>
      <c r="D18">
        <v>1834</v>
      </c>
      <c r="E18">
        <v>3</v>
      </c>
      <c r="F18">
        <v>20</v>
      </c>
      <c r="G18">
        <v>36680</v>
      </c>
      <c r="H18" t="s">
        <v>77</v>
      </c>
      <c r="I18">
        <v>2567.6</v>
      </c>
      <c r="J18">
        <v>15772.400000000001</v>
      </c>
      <c r="K18" s="9">
        <v>45202</v>
      </c>
      <c r="L18" t="s">
        <v>42</v>
      </c>
      <c r="M18" t="s">
        <v>26</v>
      </c>
      <c r="N18" s="11">
        <f>_xlfn.XLOOKUP(B18,Summary!$C$4:$C$9,Summary!$B$4:$B$9)</f>
        <v>0.22</v>
      </c>
    </row>
    <row r="19" spans="1:14" x14ac:dyDescent="0.25">
      <c r="A19">
        <v>93961</v>
      </c>
      <c r="B19" t="s">
        <v>29</v>
      </c>
      <c r="C19" t="s">
        <v>39</v>
      </c>
      <c r="D19">
        <v>1642</v>
      </c>
      <c r="E19">
        <v>250</v>
      </c>
      <c r="F19">
        <v>350</v>
      </c>
      <c r="G19">
        <v>574700</v>
      </c>
      <c r="H19" t="s">
        <v>76</v>
      </c>
      <c r="I19">
        <v>17241</v>
      </c>
      <c r="J19">
        <v>130539</v>
      </c>
      <c r="K19" s="9">
        <v>45203</v>
      </c>
      <c r="L19" t="s">
        <v>41</v>
      </c>
      <c r="M19" t="s">
        <v>26</v>
      </c>
      <c r="N19" s="11">
        <f>_xlfn.XLOOKUP(B19,Summary!$C$4:$C$9,Summary!$B$4:$B$9)</f>
        <v>0.19</v>
      </c>
    </row>
    <row r="20" spans="1:14" x14ac:dyDescent="0.25">
      <c r="A20">
        <v>80672</v>
      </c>
      <c r="B20" t="s">
        <v>29</v>
      </c>
      <c r="C20" t="s">
        <v>38</v>
      </c>
      <c r="D20">
        <v>2536</v>
      </c>
      <c r="E20">
        <v>120</v>
      </c>
      <c r="F20">
        <v>300</v>
      </c>
      <c r="G20">
        <v>760800</v>
      </c>
      <c r="H20" t="s">
        <v>77</v>
      </c>
      <c r="I20">
        <v>106512</v>
      </c>
      <c r="J20">
        <v>20288</v>
      </c>
      <c r="K20" s="9">
        <v>45203</v>
      </c>
      <c r="L20" t="s">
        <v>43</v>
      </c>
      <c r="M20" t="s">
        <v>36</v>
      </c>
      <c r="N20" s="11">
        <f>_xlfn.XLOOKUP(B20,Summary!$C$4:$C$9,Summary!$B$4:$B$9)</f>
        <v>0.19</v>
      </c>
    </row>
    <row r="21" spans="1:14" x14ac:dyDescent="0.25">
      <c r="A21">
        <v>53988</v>
      </c>
      <c r="B21" t="s">
        <v>45</v>
      </c>
      <c r="C21" t="s">
        <v>39</v>
      </c>
      <c r="D21">
        <v>2844</v>
      </c>
      <c r="E21">
        <v>250</v>
      </c>
      <c r="F21">
        <v>300</v>
      </c>
      <c r="G21">
        <v>853200</v>
      </c>
      <c r="H21" t="s">
        <v>77</v>
      </c>
      <c r="I21">
        <v>25596</v>
      </c>
      <c r="J21">
        <v>116604</v>
      </c>
      <c r="K21" s="9">
        <v>45203</v>
      </c>
      <c r="L21" t="s">
        <v>41</v>
      </c>
      <c r="M21" t="s">
        <v>36</v>
      </c>
      <c r="N21" s="11">
        <f>_xlfn.XLOOKUP(B21,Summary!$C$4:$C$9,Summary!$B$4:$B$9)</f>
        <v>0.24</v>
      </c>
    </row>
    <row r="22" spans="1:14" x14ac:dyDescent="0.25">
      <c r="A22">
        <v>62639</v>
      </c>
      <c r="B22" t="s">
        <v>44</v>
      </c>
      <c r="C22" t="s">
        <v>39</v>
      </c>
      <c r="D22">
        <v>1005</v>
      </c>
      <c r="E22">
        <v>250</v>
      </c>
      <c r="F22">
        <v>12</v>
      </c>
      <c r="G22">
        <v>12060</v>
      </c>
      <c r="H22" t="s">
        <v>77</v>
      </c>
      <c r="I22">
        <v>1326.6</v>
      </c>
      <c r="J22">
        <v>7718.4</v>
      </c>
      <c r="K22" s="9">
        <v>45204</v>
      </c>
      <c r="L22" t="s">
        <v>43</v>
      </c>
      <c r="M22" t="s">
        <v>33</v>
      </c>
      <c r="N22" s="11">
        <f>_xlfn.XLOOKUP(B22,Summary!$C$4:$C$9,Summary!$B$4:$B$9)</f>
        <v>0.22</v>
      </c>
    </row>
    <row r="23" spans="1:14" x14ac:dyDescent="0.25">
      <c r="A23">
        <v>42036</v>
      </c>
      <c r="B23" t="s">
        <v>46</v>
      </c>
      <c r="C23" t="s">
        <v>37</v>
      </c>
      <c r="D23">
        <v>2852</v>
      </c>
      <c r="E23">
        <v>10</v>
      </c>
      <c r="F23">
        <v>350</v>
      </c>
      <c r="G23">
        <v>998200</v>
      </c>
      <c r="H23" t="s">
        <v>76</v>
      </c>
      <c r="I23">
        <v>19964</v>
      </c>
      <c r="J23">
        <v>236716</v>
      </c>
      <c r="K23" s="9">
        <v>45204</v>
      </c>
      <c r="L23" t="s">
        <v>41</v>
      </c>
      <c r="M23" t="s">
        <v>26</v>
      </c>
      <c r="N23" s="11">
        <f>_xlfn.XLOOKUP(B23,Summary!$C$4:$C$9,Summary!$B$4:$B$9)</f>
        <v>0.2</v>
      </c>
    </row>
    <row r="24" spans="1:14" x14ac:dyDescent="0.25">
      <c r="A24">
        <v>48477</v>
      </c>
      <c r="B24" t="s">
        <v>31</v>
      </c>
      <c r="C24" t="s">
        <v>27</v>
      </c>
      <c r="D24">
        <v>4243.5</v>
      </c>
      <c r="E24">
        <v>3</v>
      </c>
      <c r="F24">
        <v>125</v>
      </c>
      <c r="G24">
        <v>530437.5</v>
      </c>
      <c r="H24" t="s">
        <v>77</v>
      </c>
      <c r="I24">
        <v>15913.125</v>
      </c>
      <c r="J24">
        <v>5304.375</v>
      </c>
      <c r="K24" s="9">
        <v>45205</v>
      </c>
      <c r="L24" t="s">
        <v>41</v>
      </c>
      <c r="M24" t="s">
        <v>35</v>
      </c>
      <c r="N24" s="11">
        <f>_xlfn.XLOOKUP(B24,Summary!$C$4:$C$9,Summary!$B$4:$B$9)</f>
        <v>0.23</v>
      </c>
    </row>
    <row r="25" spans="1:14" x14ac:dyDescent="0.25">
      <c r="A25">
        <v>64130</v>
      </c>
      <c r="B25" t="s">
        <v>31</v>
      </c>
      <c r="C25" t="s">
        <v>37</v>
      </c>
      <c r="D25">
        <v>549</v>
      </c>
      <c r="E25">
        <v>10</v>
      </c>
      <c r="F25">
        <v>15</v>
      </c>
      <c r="G25">
        <v>8235</v>
      </c>
      <c r="H25" t="s">
        <v>76</v>
      </c>
      <c r="I25">
        <v>0</v>
      </c>
      <c r="J25">
        <v>2745</v>
      </c>
      <c r="K25" s="9">
        <v>45206</v>
      </c>
      <c r="L25" t="s">
        <v>28</v>
      </c>
      <c r="M25" t="s">
        <v>30</v>
      </c>
      <c r="N25" s="11">
        <f>_xlfn.XLOOKUP(B25,Summary!$C$4:$C$9,Summary!$B$4:$B$9)</f>
        <v>0.23</v>
      </c>
    </row>
    <row r="26" spans="1:14" x14ac:dyDescent="0.25">
      <c r="A26">
        <v>68671</v>
      </c>
      <c r="B26" t="s">
        <v>34</v>
      </c>
      <c r="C26" t="s">
        <v>32</v>
      </c>
      <c r="D26">
        <v>1138</v>
      </c>
      <c r="E26">
        <v>5</v>
      </c>
      <c r="F26">
        <v>125</v>
      </c>
      <c r="G26">
        <v>142250</v>
      </c>
      <c r="H26" t="s">
        <v>77</v>
      </c>
      <c r="I26">
        <v>5690</v>
      </c>
      <c r="J26">
        <v>0</v>
      </c>
      <c r="K26" s="9">
        <v>45208</v>
      </c>
      <c r="L26" t="s">
        <v>41</v>
      </c>
      <c r="M26" t="s">
        <v>35</v>
      </c>
      <c r="N26" s="11">
        <f>_xlfn.XLOOKUP(B26,Summary!$C$4:$C$9,Summary!$B$4:$B$9)</f>
        <v>0.18</v>
      </c>
    </row>
    <row r="27" spans="1:14" x14ac:dyDescent="0.25">
      <c r="A27">
        <v>90754</v>
      </c>
      <c r="B27" t="s">
        <v>44</v>
      </c>
      <c r="C27" t="s">
        <v>37</v>
      </c>
      <c r="D27">
        <v>2417</v>
      </c>
      <c r="E27">
        <v>10</v>
      </c>
      <c r="F27">
        <v>350</v>
      </c>
      <c r="G27">
        <v>845950</v>
      </c>
      <c r="H27" t="s">
        <v>76</v>
      </c>
      <c r="I27">
        <v>76135.5</v>
      </c>
      <c r="J27">
        <v>141394.5</v>
      </c>
      <c r="K27" s="9">
        <v>45208</v>
      </c>
      <c r="L27" t="s">
        <v>42</v>
      </c>
      <c r="M27" t="s">
        <v>26</v>
      </c>
      <c r="N27" s="11">
        <f>_xlfn.XLOOKUP(B27,Summary!$C$4:$C$9,Summary!$B$4:$B$9)</f>
        <v>0.22</v>
      </c>
    </row>
    <row r="28" spans="1:14" x14ac:dyDescent="0.25">
      <c r="A28">
        <v>44571</v>
      </c>
      <c r="B28" t="s">
        <v>44</v>
      </c>
      <c r="C28" t="s">
        <v>37</v>
      </c>
      <c r="D28">
        <v>1138</v>
      </c>
      <c r="E28">
        <v>10</v>
      </c>
      <c r="F28">
        <v>125</v>
      </c>
      <c r="G28">
        <v>142250</v>
      </c>
      <c r="H28" t="s">
        <v>77</v>
      </c>
      <c r="I28">
        <v>5690</v>
      </c>
      <c r="J28">
        <v>0</v>
      </c>
      <c r="K28" s="9">
        <v>45209</v>
      </c>
      <c r="L28" t="s">
        <v>41</v>
      </c>
      <c r="M28" t="s">
        <v>35</v>
      </c>
      <c r="N28" s="11">
        <f>_xlfn.XLOOKUP(B28,Summary!$C$4:$C$9,Summary!$B$4:$B$9)</f>
        <v>0.22</v>
      </c>
    </row>
    <row r="29" spans="1:14" x14ac:dyDescent="0.25">
      <c r="A29">
        <v>14610</v>
      </c>
      <c r="B29" t="s">
        <v>31</v>
      </c>
      <c r="C29" t="s">
        <v>39</v>
      </c>
      <c r="D29">
        <v>1491</v>
      </c>
      <c r="E29">
        <v>250</v>
      </c>
      <c r="F29">
        <v>7</v>
      </c>
      <c r="G29">
        <v>10437</v>
      </c>
      <c r="H29" t="s">
        <v>77</v>
      </c>
      <c r="I29">
        <v>1252.44</v>
      </c>
      <c r="J29">
        <v>1729.5599999999995</v>
      </c>
      <c r="K29" s="9">
        <v>45209</v>
      </c>
      <c r="L29" t="s">
        <v>43</v>
      </c>
      <c r="M29" t="s">
        <v>26</v>
      </c>
      <c r="N29" s="11">
        <f>_xlfn.XLOOKUP(B29,Summary!$C$4:$C$9,Summary!$B$4:$B$9)</f>
        <v>0.23</v>
      </c>
    </row>
    <row r="30" spans="1:14" x14ac:dyDescent="0.25">
      <c r="A30">
        <v>91512</v>
      </c>
      <c r="B30" t="s">
        <v>44</v>
      </c>
      <c r="C30" t="s">
        <v>27</v>
      </c>
      <c r="D30">
        <v>1397</v>
      </c>
      <c r="E30">
        <v>3</v>
      </c>
      <c r="F30">
        <v>350</v>
      </c>
      <c r="G30">
        <v>488950</v>
      </c>
      <c r="H30" t="s">
        <v>77</v>
      </c>
      <c r="I30">
        <v>4889.5</v>
      </c>
      <c r="J30">
        <v>120840.5</v>
      </c>
      <c r="K30" s="9">
        <v>45210</v>
      </c>
      <c r="L30" t="s">
        <v>41</v>
      </c>
      <c r="M30" t="s">
        <v>26</v>
      </c>
      <c r="N30" s="11">
        <f>_xlfn.XLOOKUP(B30,Summary!$C$4:$C$9,Summary!$B$4:$B$9)</f>
        <v>0.22</v>
      </c>
    </row>
    <row r="31" spans="1:14" x14ac:dyDescent="0.25">
      <c r="A31">
        <v>65585</v>
      </c>
      <c r="B31" t="s">
        <v>44</v>
      </c>
      <c r="C31" t="s">
        <v>37</v>
      </c>
      <c r="D31">
        <v>788</v>
      </c>
      <c r="E31">
        <v>10</v>
      </c>
      <c r="F31">
        <v>300</v>
      </c>
      <c r="G31">
        <v>236400</v>
      </c>
      <c r="H31" t="s">
        <v>77</v>
      </c>
      <c r="I31">
        <v>0</v>
      </c>
      <c r="J31">
        <v>39400</v>
      </c>
      <c r="K31" s="9">
        <v>45210</v>
      </c>
      <c r="L31" t="s">
        <v>28</v>
      </c>
      <c r="M31" t="s">
        <v>36</v>
      </c>
      <c r="N31" s="11">
        <f>_xlfn.XLOOKUP(B31,Summary!$C$4:$C$9,Summary!$B$4:$B$9)</f>
        <v>0.22</v>
      </c>
    </row>
    <row r="32" spans="1:14" x14ac:dyDescent="0.25">
      <c r="A32">
        <v>63021</v>
      </c>
      <c r="B32" t="s">
        <v>31</v>
      </c>
      <c r="C32" t="s">
        <v>40</v>
      </c>
      <c r="D32">
        <v>2475</v>
      </c>
      <c r="E32">
        <v>260</v>
      </c>
      <c r="F32">
        <v>12</v>
      </c>
      <c r="G32">
        <v>29700</v>
      </c>
      <c r="H32" t="s">
        <v>76</v>
      </c>
      <c r="I32">
        <v>4158</v>
      </c>
      <c r="J32">
        <v>18117</v>
      </c>
      <c r="K32" s="9">
        <v>45210</v>
      </c>
      <c r="L32" t="s">
        <v>43</v>
      </c>
      <c r="M32" t="s">
        <v>33</v>
      </c>
      <c r="N32" s="11">
        <f>_xlfn.XLOOKUP(B32,Summary!$C$4:$C$9,Summary!$B$4:$B$9)</f>
        <v>0.23</v>
      </c>
    </row>
    <row r="33" spans="1:14" x14ac:dyDescent="0.25">
      <c r="A33">
        <v>52964</v>
      </c>
      <c r="B33" t="s">
        <v>31</v>
      </c>
      <c r="C33" t="s">
        <v>39</v>
      </c>
      <c r="D33">
        <v>2682</v>
      </c>
      <c r="E33">
        <v>250</v>
      </c>
      <c r="F33">
        <v>20</v>
      </c>
      <c r="G33">
        <v>53640</v>
      </c>
      <c r="H33" t="s">
        <v>77</v>
      </c>
      <c r="I33">
        <v>4827.6000000000004</v>
      </c>
      <c r="J33">
        <v>21992.400000000001</v>
      </c>
      <c r="K33" s="9">
        <v>45210</v>
      </c>
      <c r="L33" t="s">
        <v>42</v>
      </c>
      <c r="M33" t="s">
        <v>26</v>
      </c>
      <c r="N33" s="11">
        <f>_xlfn.XLOOKUP(B33,Summary!$C$4:$C$9,Summary!$B$4:$B$9)</f>
        <v>0.23</v>
      </c>
    </row>
    <row r="34" spans="1:14" x14ac:dyDescent="0.25">
      <c r="A34">
        <v>29548</v>
      </c>
      <c r="B34" t="s">
        <v>45</v>
      </c>
      <c r="C34" t="s">
        <v>39</v>
      </c>
      <c r="D34">
        <v>267</v>
      </c>
      <c r="E34">
        <v>250</v>
      </c>
      <c r="F34">
        <v>20</v>
      </c>
      <c r="G34">
        <v>5340</v>
      </c>
      <c r="H34" t="s">
        <v>76</v>
      </c>
      <c r="I34">
        <v>801</v>
      </c>
      <c r="J34">
        <v>1869</v>
      </c>
      <c r="K34" s="9">
        <v>45211</v>
      </c>
      <c r="L34" t="s">
        <v>43</v>
      </c>
      <c r="M34" t="s">
        <v>26</v>
      </c>
      <c r="N34" s="11">
        <f>_xlfn.XLOOKUP(B34,Summary!$C$4:$C$9,Summary!$B$4:$B$9)</f>
        <v>0.24</v>
      </c>
    </row>
    <row r="35" spans="1:14" x14ac:dyDescent="0.25">
      <c r="A35">
        <v>62163</v>
      </c>
      <c r="B35" t="s">
        <v>44</v>
      </c>
      <c r="C35" t="s">
        <v>37</v>
      </c>
      <c r="D35">
        <v>2689</v>
      </c>
      <c r="E35">
        <v>10</v>
      </c>
      <c r="F35">
        <v>7</v>
      </c>
      <c r="G35">
        <v>18823</v>
      </c>
      <c r="H35" t="s">
        <v>77</v>
      </c>
      <c r="I35">
        <v>941.15</v>
      </c>
      <c r="J35">
        <v>4436.8499999999985</v>
      </c>
      <c r="K35" s="9">
        <v>45211</v>
      </c>
      <c r="L35" t="s">
        <v>42</v>
      </c>
      <c r="M35" t="s">
        <v>26</v>
      </c>
      <c r="N35" s="11">
        <f>_xlfn.XLOOKUP(B35,Summary!$C$4:$C$9,Summary!$B$4:$B$9)</f>
        <v>0.22</v>
      </c>
    </row>
    <row r="36" spans="1:14" x14ac:dyDescent="0.25">
      <c r="A36">
        <v>50889</v>
      </c>
      <c r="B36" t="s">
        <v>45</v>
      </c>
      <c r="C36" t="s">
        <v>38</v>
      </c>
      <c r="D36">
        <v>1465</v>
      </c>
      <c r="E36">
        <v>120</v>
      </c>
      <c r="F36">
        <v>12</v>
      </c>
      <c r="G36">
        <v>17580</v>
      </c>
      <c r="H36" t="s">
        <v>77</v>
      </c>
      <c r="I36">
        <v>703.2</v>
      </c>
      <c r="J36">
        <v>12481.8</v>
      </c>
      <c r="K36" s="9">
        <v>45212</v>
      </c>
      <c r="L36" t="s">
        <v>41</v>
      </c>
      <c r="M36" t="s">
        <v>33</v>
      </c>
      <c r="N36" s="11">
        <f>_xlfn.XLOOKUP(B36,Summary!$C$4:$C$9,Summary!$B$4:$B$9)</f>
        <v>0.24</v>
      </c>
    </row>
    <row r="37" spans="1:14" x14ac:dyDescent="0.25">
      <c r="A37">
        <v>82668</v>
      </c>
      <c r="B37" t="s">
        <v>34</v>
      </c>
      <c r="C37" t="s">
        <v>32</v>
      </c>
      <c r="D37">
        <v>3627</v>
      </c>
      <c r="E37">
        <v>5</v>
      </c>
      <c r="F37">
        <v>125</v>
      </c>
      <c r="G37">
        <v>453375</v>
      </c>
      <c r="H37" t="s">
        <v>76</v>
      </c>
      <c r="I37">
        <v>22668.75</v>
      </c>
      <c r="J37">
        <v>-4533.75</v>
      </c>
      <c r="K37" s="9">
        <v>45212</v>
      </c>
      <c r="L37" t="s">
        <v>42</v>
      </c>
      <c r="M37" t="s">
        <v>35</v>
      </c>
      <c r="N37" s="11">
        <f>_xlfn.XLOOKUP(B37,Summary!$C$4:$C$9,Summary!$B$4:$B$9)</f>
        <v>0.18</v>
      </c>
    </row>
    <row r="38" spans="1:14" x14ac:dyDescent="0.25">
      <c r="A38">
        <v>44896</v>
      </c>
      <c r="B38" t="s">
        <v>29</v>
      </c>
      <c r="C38" t="s">
        <v>40</v>
      </c>
      <c r="D38">
        <v>711</v>
      </c>
      <c r="E38">
        <v>260</v>
      </c>
      <c r="F38">
        <v>15</v>
      </c>
      <c r="G38">
        <v>10665</v>
      </c>
      <c r="H38" t="s">
        <v>76</v>
      </c>
      <c r="I38">
        <v>853.2</v>
      </c>
      <c r="J38">
        <v>2701.7999999999993</v>
      </c>
      <c r="K38" s="9">
        <v>45212</v>
      </c>
      <c r="L38" t="s">
        <v>42</v>
      </c>
      <c r="M38" t="s">
        <v>30</v>
      </c>
      <c r="N38" s="11">
        <f>_xlfn.XLOOKUP(B38,Summary!$C$4:$C$9,Summary!$B$4:$B$9)</f>
        <v>0.19</v>
      </c>
    </row>
    <row r="39" spans="1:14" x14ac:dyDescent="0.25">
      <c r="A39">
        <v>61056</v>
      </c>
      <c r="B39" t="s">
        <v>29</v>
      </c>
      <c r="C39" t="s">
        <v>38</v>
      </c>
      <c r="D39">
        <v>510</v>
      </c>
      <c r="E39">
        <v>120</v>
      </c>
      <c r="F39">
        <v>15</v>
      </c>
      <c r="G39">
        <v>7650</v>
      </c>
      <c r="H39" t="s">
        <v>77</v>
      </c>
      <c r="I39">
        <v>765</v>
      </c>
      <c r="J39">
        <v>1785</v>
      </c>
      <c r="K39" s="9">
        <v>45212</v>
      </c>
      <c r="L39" t="s">
        <v>43</v>
      </c>
      <c r="M39" t="s">
        <v>30</v>
      </c>
      <c r="N39" s="11">
        <f>_xlfn.XLOOKUP(B39,Summary!$C$4:$C$9,Summary!$B$4:$B$9)</f>
        <v>0.19</v>
      </c>
    </row>
    <row r="40" spans="1:14" x14ac:dyDescent="0.25">
      <c r="A40">
        <v>32189</v>
      </c>
      <c r="B40" t="s">
        <v>45</v>
      </c>
      <c r="C40" t="s">
        <v>37</v>
      </c>
      <c r="D40">
        <v>678</v>
      </c>
      <c r="E40">
        <v>10</v>
      </c>
      <c r="F40">
        <v>7</v>
      </c>
      <c r="G40">
        <v>4746</v>
      </c>
      <c r="H40" t="s">
        <v>76</v>
      </c>
      <c r="I40">
        <v>379.68</v>
      </c>
      <c r="J40">
        <v>976.31999999999971</v>
      </c>
      <c r="K40" s="9">
        <v>45212</v>
      </c>
      <c r="L40" t="s">
        <v>42</v>
      </c>
      <c r="M40" t="s">
        <v>26</v>
      </c>
      <c r="N40" s="11">
        <f>_xlfn.XLOOKUP(B40,Summary!$C$4:$C$9,Summary!$B$4:$B$9)</f>
        <v>0.24</v>
      </c>
    </row>
    <row r="41" spans="1:14" x14ac:dyDescent="0.25">
      <c r="A41">
        <v>14619</v>
      </c>
      <c r="B41" t="s">
        <v>44</v>
      </c>
      <c r="C41" t="s">
        <v>39</v>
      </c>
      <c r="D41">
        <v>1916</v>
      </c>
      <c r="E41">
        <v>250</v>
      </c>
      <c r="F41">
        <v>12</v>
      </c>
      <c r="G41">
        <v>22992</v>
      </c>
      <c r="H41" t="s">
        <v>77</v>
      </c>
      <c r="I41">
        <v>689.76</v>
      </c>
      <c r="J41">
        <v>16554.240000000002</v>
      </c>
      <c r="K41" s="9">
        <v>45213</v>
      </c>
      <c r="L41" t="s">
        <v>41</v>
      </c>
      <c r="M41" t="s">
        <v>33</v>
      </c>
      <c r="N41" s="11">
        <f>_xlfn.XLOOKUP(B41,Summary!$C$4:$C$9,Summary!$B$4:$B$9)</f>
        <v>0.22</v>
      </c>
    </row>
    <row r="42" spans="1:14" x14ac:dyDescent="0.25">
      <c r="A42">
        <v>43178</v>
      </c>
      <c r="B42" t="s">
        <v>31</v>
      </c>
      <c r="C42" t="s">
        <v>32</v>
      </c>
      <c r="D42">
        <v>1186</v>
      </c>
      <c r="E42">
        <v>5</v>
      </c>
      <c r="F42">
        <v>300</v>
      </c>
      <c r="G42">
        <v>355800</v>
      </c>
      <c r="H42" t="s">
        <v>76</v>
      </c>
      <c r="I42">
        <v>42696</v>
      </c>
      <c r="J42">
        <v>16604</v>
      </c>
      <c r="K42" s="9">
        <v>45213</v>
      </c>
      <c r="L42" t="s">
        <v>43</v>
      </c>
      <c r="M42" t="s">
        <v>36</v>
      </c>
      <c r="N42" s="11">
        <f>_xlfn.XLOOKUP(B42,Summary!$C$4:$C$9,Summary!$B$4:$B$9)</f>
        <v>0.23</v>
      </c>
    </row>
    <row r="43" spans="1:14" x14ac:dyDescent="0.25">
      <c r="A43">
        <v>66146</v>
      </c>
      <c r="B43" t="s">
        <v>31</v>
      </c>
      <c r="C43" t="s">
        <v>27</v>
      </c>
      <c r="D43">
        <v>886</v>
      </c>
      <c r="E43">
        <v>3</v>
      </c>
      <c r="F43">
        <v>350</v>
      </c>
      <c r="G43">
        <v>310100</v>
      </c>
      <c r="H43" t="s">
        <v>77</v>
      </c>
      <c r="I43">
        <v>37212</v>
      </c>
      <c r="J43">
        <v>42528</v>
      </c>
      <c r="K43" s="9">
        <v>45213</v>
      </c>
      <c r="L43" t="s">
        <v>43</v>
      </c>
      <c r="M43" t="s">
        <v>26</v>
      </c>
      <c r="N43" s="11">
        <f>_xlfn.XLOOKUP(B43,Summary!$C$4:$C$9,Summary!$B$4:$B$9)</f>
        <v>0.23</v>
      </c>
    </row>
    <row r="44" spans="1:14" x14ac:dyDescent="0.25">
      <c r="A44">
        <v>89136</v>
      </c>
      <c r="B44" t="s">
        <v>29</v>
      </c>
      <c r="C44" t="s">
        <v>38</v>
      </c>
      <c r="D44">
        <v>1250</v>
      </c>
      <c r="E44">
        <v>120</v>
      </c>
      <c r="F44">
        <v>300</v>
      </c>
      <c r="G44">
        <v>375000</v>
      </c>
      <c r="H44" t="s">
        <v>76</v>
      </c>
      <c r="I44">
        <v>18750</v>
      </c>
      <c r="J44">
        <v>43750</v>
      </c>
      <c r="K44" s="9">
        <v>45213</v>
      </c>
      <c r="L44" t="s">
        <v>42</v>
      </c>
      <c r="M44" t="s">
        <v>36</v>
      </c>
      <c r="N44" s="11">
        <f>_xlfn.XLOOKUP(B44,Summary!$C$4:$C$9,Summary!$B$4:$B$9)</f>
        <v>0.19</v>
      </c>
    </row>
    <row r="45" spans="1:14" x14ac:dyDescent="0.25">
      <c r="A45">
        <v>53330</v>
      </c>
      <c r="B45" t="s">
        <v>34</v>
      </c>
      <c r="C45" t="s">
        <v>37</v>
      </c>
      <c r="D45">
        <v>1925</v>
      </c>
      <c r="E45">
        <v>10</v>
      </c>
      <c r="F45">
        <v>15</v>
      </c>
      <c r="G45">
        <v>28875</v>
      </c>
      <c r="H45" t="s">
        <v>76</v>
      </c>
      <c r="I45">
        <v>577.5</v>
      </c>
      <c r="J45">
        <v>9047.5</v>
      </c>
      <c r="K45" s="9">
        <v>45213</v>
      </c>
      <c r="L45" t="s">
        <v>41</v>
      </c>
      <c r="M45" t="s">
        <v>30</v>
      </c>
      <c r="N45" s="11">
        <f>_xlfn.XLOOKUP(B45,Summary!$C$4:$C$9,Summary!$B$4:$B$9)</f>
        <v>0.18</v>
      </c>
    </row>
    <row r="46" spans="1:14" x14ac:dyDescent="0.25">
      <c r="A46">
        <v>68622</v>
      </c>
      <c r="B46" t="s">
        <v>34</v>
      </c>
      <c r="C46" t="s">
        <v>39</v>
      </c>
      <c r="D46">
        <v>280</v>
      </c>
      <c r="E46">
        <v>250</v>
      </c>
      <c r="F46">
        <v>7</v>
      </c>
      <c r="G46">
        <v>1960</v>
      </c>
      <c r="H46" t="s">
        <v>76</v>
      </c>
      <c r="I46">
        <v>274.39999999999998</v>
      </c>
      <c r="J46">
        <v>285.59999999999991</v>
      </c>
      <c r="K46" s="9">
        <v>45214</v>
      </c>
      <c r="L46" t="s">
        <v>43</v>
      </c>
      <c r="M46" t="s">
        <v>26</v>
      </c>
      <c r="N46" s="11">
        <f>_xlfn.XLOOKUP(B46,Summary!$C$4:$C$9,Summary!$B$4:$B$9)</f>
        <v>0.18</v>
      </c>
    </row>
    <row r="47" spans="1:14" x14ac:dyDescent="0.25">
      <c r="A47">
        <v>65178</v>
      </c>
      <c r="B47" t="s">
        <v>34</v>
      </c>
      <c r="C47" t="s">
        <v>37</v>
      </c>
      <c r="D47">
        <v>1785</v>
      </c>
      <c r="E47">
        <v>10</v>
      </c>
      <c r="F47">
        <v>12</v>
      </c>
      <c r="G47">
        <v>21420</v>
      </c>
      <c r="H47" t="s">
        <v>77</v>
      </c>
      <c r="I47">
        <v>428.4</v>
      </c>
      <c r="J47">
        <v>15636.599999999999</v>
      </c>
      <c r="K47" s="9">
        <v>45214</v>
      </c>
      <c r="L47" t="s">
        <v>41</v>
      </c>
      <c r="M47" t="s">
        <v>33</v>
      </c>
      <c r="N47" s="11">
        <f>_xlfn.XLOOKUP(B47,Summary!$C$4:$C$9,Summary!$B$4:$B$9)</f>
        <v>0.18</v>
      </c>
    </row>
    <row r="48" spans="1:14" x14ac:dyDescent="0.25">
      <c r="A48">
        <v>44863</v>
      </c>
      <c r="B48" t="s">
        <v>46</v>
      </c>
      <c r="C48" t="s">
        <v>37</v>
      </c>
      <c r="D48">
        <v>1404</v>
      </c>
      <c r="E48">
        <v>10</v>
      </c>
      <c r="F48">
        <v>300</v>
      </c>
      <c r="G48">
        <v>421200</v>
      </c>
      <c r="H48" t="s">
        <v>77</v>
      </c>
      <c r="I48">
        <v>29484</v>
      </c>
      <c r="J48">
        <v>40716</v>
      </c>
      <c r="K48" s="9">
        <v>45214</v>
      </c>
      <c r="L48" t="s">
        <v>42</v>
      </c>
      <c r="M48" t="s">
        <v>36</v>
      </c>
      <c r="N48" s="11">
        <f>_xlfn.XLOOKUP(B48,Summary!$C$4:$C$9,Summary!$B$4:$B$9)</f>
        <v>0.2</v>
      </c>
    </row>
    <row r="49" spans="1:14" x14ac:dyDescent="0.25">
      <c r="A49">
        <v>91955</v>
      </c>
      <c r="B49" t="s">
        <v>34</v>
      </c>
      <c r="C49" t="s">
        <v>37</v>
      </c>
      <c r="D49">
        <v>662</v>
      </c>
      <c r="E49">
        <v>10</v>
      </c>
      <c r="F49">
        <v>125</v>
      </c>
      <c r="G49">
        <v>82750</v>
      </c>
      <c r="H49" t="s">
        <v>77</v>
      </c>
      <c r="I49">
        <v>1655</v>
      </c>
      <c r="J49">
        <v>1655</v>
      </c>
      <c r="K49" s="9">
        <v>45215</v>
      </c>
      <c r="L49" t="s">
        <v>41</v>
      </c>
      <c r="M49" t="s">
        <v>35</v>
      </c>
      <c r="N49" s="11">
        <f>_xlfn.XLOOKUP(B49,Summary!$C$4:$C$9,Summary!$B$4:$B$9)</f>
        <v>0.18</v>
      </c>
    </row>
    <row r="50" spans="1:14" x14ac:dyDescent="0.25">
      <c r="A50">
        <v>78717</v>
      </c>
      <c r="B50" t="s">
        <v>44</v>
      </c>
      <c r="C50" t="s">
        <v>37</v>
      </c>
      <c r="D50">
        <v>1122</v>
      </c>
      <c r="E50">
        <v>10</v>
      </c>
      <c r="F50">
        <v>20</v>
      </c>
      <c r="G50">
        <v>22440</v>
      </c>
      <c r="H50" t="s">
        <v>77</v>
      </c>
      <c r="I50">
        <v>2468.4</v>
      </c>
      <c r="J50">
        <v>8751.5999999999985</v>
      </c>
      <c r="K50" s="9">
        <v>45216</v>
      </c>
      <c r="L50" t="s">
        <v>43</v>
      </c>
      <c r="M50" t="s">
        <v>26</v>
      </c>
      <c r="N50" s="11">
        <f>_xlfn.XLOOKUP(B50,Summary!$C$4:$C$9,Summary!$B$4:$B$9)</f>
        <v>0.22</v>
      </c>
    </row>
    <row r="51" spans="1:14" x14ac:dyDescent="0.25">
      <c r="A51">
        <v>98093</v>
      </c>
      <c r="B51" t="s">
        <v>46</v>
      </c>
      <c r="C51" t="s">
        <v>32</v>
      </c>
      <c r="D51">
        <v>921</v>
      </c>
      <c r="E51">
        <v>5</v>
      </c>
      <c r="F51">
        <v>15</v>
      </c>
      <c r="G51">
        <v>13815</v>
      </c>
      <c r="H51" t="s">
        <v>77</v>
      </c>
      <c r="I51">
        <v>0</v>
      </c>
      <c r="J51">
        <v>4605</v>
      </c>
      <c r="K51" s="9">
        <v>45217</v>
      </c>
      <c r="L51" t="s">
        <v>28</v>
      </c>
      <c r="M51" t="s">
        <v>30</v>
      </c>
      <c r="N51" s="11">
        <f>_xlfn.XLOOKUP(B51,Summary!$C$4:$C$9,Summary!$B$4:$B$9)</f>
        <v>0.2</v>
      </c>
    </row>
    <row r="52" spans="1:14" x14ac:dyDescent="0.25">
      <c r="A52">
        <v>97619</v>
      </c>
      <c r="B52" t="s">
        <v>34</v>
      </c>
      <c r="C52" t="s">
        <v>39</v>
      </c>
      <c r="D52">
        <v>1940</v>
      </c>
      <c r="E52">
        <v>250</v>
      </c>
      <c r="F52">
        <v>350</v>
      </c>
      <c r="G52">
        <v>679000</v>
      </c>
      <c r="H52" t="s">
        <v>76</v>
      </c>
      <c r="I52">
        <v>13580</v>
      </c>
      <c r="J52">
        <v>161020</v>
      </c>
      <c r="K52" s="9">
        <v>45217</v>
      </c>
      <c r="L52" t="s">
        <v>41</v>
      </c>
      <c r="M52" t="s">
        <v>26</v>
      </c>
      <c r="N52" s="11">
        <f>_xlfn.XLOOKUP(B52,Summary!$C$4:$C$9,Summary!$B$4:$B$9)</f>
        <v>0.18</v>
      </c>
    </row>
    <row r="53" spans="1:14" x14ac:dyDescent="0.25">
      <c r="A53">
        <v>45863</v>
      </c>
      <c r="B53" t="s">
        <v>46</v>
      </c>
      <c r="C53" t="s">
        <v>32</v>
      </c>
      <c r="D53">
        <v>3802.5</v>
      </c>
      <c r="E53">
        <v>5</v>
      </c>
      <c r="F53">
        <v>300</v>
      </c>
      <c r="G53">
        <v>1140750</v>
      </c>
      <c r="H53" t="s">
        <v>77</v>
      </c>
      <c r="I53">
        <v>102667.5</v>
      </c>
      <c r="J53">
        <v>87457.5</v>
      </c>
      <c r="K53" s="9">
        <v>45218</v>
      </c>
      <c r="L53" t="s">
        <v>42</v>
      </c>
      <c r="M53" t="s">
        <v>36</v>
      </c>
      <c r="N53" s="11">
        <f>_xlfn.XLOOKUP(B53,Summary!$C$4:$C$9,Summary!$B$4:$B$9)</f>
        <v>0.2</v>
      </c>
    </row>
    <row r="54" spans="1:14" x14ac:dyDescent="0.25">
      <c r="A54">
        <v>68372</v>
      </c>
      <c r="B54" t="s">
        <v>34</v>
      </c>
      <c r="C54" t="s">
        <v>38</v>
      </c>
      <c r="D54">
        <v>923</v>
      </c>
      <c r="E54">
        <v>120</v>
      </c>
      <c r="F54">
        <v>125</v>
      </c>
      <c r="G54">
        <v>115375</v>
      </c>
      <c r="H54" t="s">
        <v>77</v>
      </c>
      <c r="I54">
        <v>1153.75</v>
      </c>
      <c r="J54">
        <v>3461.25</v>
      </c>
      <c r="K54" s="9">
        <v>45218</v>
      </c>
      <c r="L54" t="s">
        <v>41</v>
      </c>
      <c r="M54" t="s">
        <v>35</v>
      </c>
      <c r="N54" s="11">
        <f>_xlfn.XLOOKUP(B54,Summary!$C$4:$C$9,Summary!$B$4:$B$9)</f>
        <v>0.18</v>
      </c>
    </row>
    <row r="55" spans="1:14" x14ac:dyDescent="0.25">
      <c r="A55">
        <v>91260</v>
      </c>
      <c r="B55" t="s">
        <v>46</v>
      </c>
      <c r="C55" t="s">
        <v>39</v>
      </c>
      <c r="D55">
        <v>1817</v>
      </c>
      <c r="E55">
        <v>250</v>
      </c>
      <c r="F55">
        <v>20</v>
      </c>
      <c r="G55">
        <v>36340</v>
      </c>
      <c r="H55" t="s">
        <v>76</v>
      </c>
      <c r="I55">
        <v>0</v>
      </c>
      <c r="J55">
        <v>18170</v>
      </c>
      <c r="K55" s="9">
        <v>45220</v>
      </c>
      <c r="L55" t="s">
        <v>28</v>
      </c>
      <c r="M55" t="s">
        <v>26</v>
      </c>
      <c r="N55" s="11">
        <f>_xlfn.XLOOKUP(B55,Summary!$C$4:$C$9,Summary!$B$4:$B$9)</f>
        <v>0.2</v>
      </c>
    </row>
    <row r="56" spans="1:14" x14ac:dyDescent="0.25">
      <c r="A56">
        <v>33553</v>
      </c>
      <c r="B56" t="s">
        <v>31</v>
      </c>
      <c r="C56" t="s">
        <v>38</v>
      </c>
      <c r="D56">
        <v>2805</v>
      </c>
      <c r="E56">
        <v>120</v>
      </c>
      <c r="F56">
        <v>20</v>
      </c>
      <c r="G56">
        <v>56100</v>
      </c>
      <c r="H56" t="s">
        <v>77</v>
      </c>
      <c r="I56">
        <v>6171</v>
      </c>
      <c r="J56">
        <v>21879</v>
      </c>
      <c r="K56" s="9">
        <v>45220</v>
      </c>
      <c r="L56" t="s">
        <v>43</v>
      </c>
      <c r="M56" t="s">
        <v>26</v>
      </c>
      <c r="N56" s="11">
        <f>_xlfn.XLOOKUP(B56,Summary!$C$4:$C$9,Summary!$B$4:$B$9)</f>
        <v>0.23</v>
      </c>
    </row>
    <row r="57" spans="1:14" x14ac:dyDescent="0.25">
      <c r="A57">
        <v>59600</v>
      </c>
      <c r="B57" t="s">
        <v>46</v>
      </c>
      <c r="C57" t="s">
        <v>39</v>
      </c>
      <c r="D57">
        <v>1496</v>
      </c>
      <c r="E57">
        <v>250</v>
      </c>
      <c r="F57">
        <v>300</v>
      </c>
      <c r="G57">
        <v>448800</v>
      </c>
      <c r="H57" t="s">
        <v>76</v>
      </c>
      <c r="I57">
        <v>62832</v>
      </c>
      <c r="J57">
        <v>11968</v>
      </c>
      <c r="K57" s="9">
        <v>45222</v>
      </c>
      <c r="L57" t="s">
        <v>43</v>
      </c>
      <c r="M57" t="s">
        <v>36</v>
      </c>
      <c r="N57" s="11">
        <f>_xlfn.XLOOKUP(B57,Summary!$C$4:$C$9,Summary!$B$4:$B$9)</f>
        <v>0.2</v>
      </c>
    </row>
    <row r="58" spans="1:14" x14ac:dyDescent="0.25">
      <c r="A58">
        <v>45131</v>
      </c>
      <c r="B58" t="s">
        <v>34</v>
      </c>
      <c r="C58" t="s">
        <v>27</v>
      </c>
      <c r="D58">
        <v>1362</v>
      </c>
      <c r="E58">
        <v>3</v>
      </c>
      <c r="F58">
        <v>350</v>
      </c>
      <c r="G58">
        <v>476700</v>
      </c>
      <c r="H58" t="s">
        <v>77</v>
      </c>
      <c r="I58">
        <v>38136</v>
      </c>
      <c r="J58">
        <v>84444</v>
      </c>
      <c r="K58" s="9">
        <v>45222</v>
      </c>
      <c r="L58" t="s">
        <v>42</v>
      </c>
      <c r="M58" t="s">
        <v>26</v>
      </c>
      <c r="N58" s="11">
        <f>_xlfn.XLOOKUP(B58,Summary!$C$4:$C$9,Summary!$B$4:$B$9)</f>
        <v>0.18</v>
      </c>
    </row>
    <row r="59" spans="1:14" x14ac:dyDescent="0.25">
      <c r="A59">
        <v>67030</v>
      </c>
      <c r="B59" t="s">
        <v>31</v>
      </c>
      <c r="C59" t="s">
        <v>37</v>
      </c>
      <c r="D59">
        <v>3945</v>
      </c>
      <c r="E59">
        <v>10</v>
      </c>
      <c r="F59">
        <v>7</v>
      </c>
      <c r="G59">
        <v>27615</v>
      </c>
      <c r="H59" t="s">
        <v>77</v>
      </c>
      <c r="I59">
        <v>276.14999999999998</v>
      </c>
      <c r="J59">
        <v>7613.8500000000022</v>
      </c>
      <c r="K59" s="9">
        <v>45223</v>
      </c>
      <c r="L59" t="s">
        <v>41</v>
      </c>
      <c r="M59" t="s">
        <v>26</v>
      </c>
      <c r="N59" s="11">
        <f>_xlfn.XLOOKUP(B59,Summary!$C$4:$C$9,Summary!$B$4:$B$9)</f>
        <v>0.23</v>
      </c>
    </row>
    <row r="60" spans="1:14" x14ac:dyDescent="0.25">
      <c r="A60">
        <v>94971</v>
      </c>
      <c r="B60" t="s">
        <v>31</v>
      </c>
      <c r="C60" t="s">
        <v>40</v>
      </c>
      <c r="D60">
        <v>3421.5</v>
      </c>
      <c r="E60">
        <v>260</v>
      </c>
      <c r="F60">
        <v>7</v>
      </c>
      <c r="G60">
        <v>23950.5</v>
      </c>
      <c r="H60" t="s">
        <v>76</v>
      </c>
      <c r="I60">
        <v>2874.06</v>
      </c>
      <c r="J60">
        <v>3968.9399999999987</v>
      </c>
      <c r="K60" s="9">
        <v>45223</v>
      </c>
      <c r="L60" t="s">
        <v>43</v>
      </c>
      <c r="M60" t="s">
        <v>26</v>
      </c>
      <c r="N60" s="11">
        <f>_xlfn.XLOOKUP(B60,Summary!$C$4:$C$9,Summary!$B$4:$B$9)</f>
        <v>0.23</v>
      </c>
    </row>
    <row r="61" spans="1:14" x14ac:dyDescent="0.25">
      <c r="A61">
        <v>60622</v>
      </c>
      <c r="B61" t="s">
        <v>34</v>
      </c>
      <c r="C61" t="s">
        <v>40</v>
      </c>
      <c r="D61">
        <v>1366</v>
      </c>
      <c r="E61">
        <v>260</v>
      </c>
      <c r="F61">
        <v>20</v>
      </c>
      <c r="G61">
        <v>27320</v>
      </c>
      <c r="H61" t="s">
        <v>77</v>
      </c>
      <c r="I61">
        <v>2185.6</v>
      </c>
      <c r="J61">
        <v>11474.400000000001</v>
      </c>
      <c r="K61" s="9">
        <v>45223</v>
      </c>
      <c r="L61" t="s">
        <v>42</v>
      </c>
      <c r="M61" t="s">
        <v>26</v>
      </c>
      <c r="N61" s="11">
        <f>_xlfn.XLOOKUP(B61,Summary!$C$4:$C$9,Summary!$B$4:$B$9)</f>
        <v>0.18</v>
      </c>
    </row>
    <row r="62" spans="1:14" x14ac:dyDescent="0.25">
      <c r="A62">
        <v>15295</v>
      </c>
      <c r="B62" t="s">
        <v>45</v>
      </c>
      <c r="C62" t="s">
        <v>37</v>
      </c>
      <c r="D62">
        <v>602</v>
      </c>
      <c r="E62">
        <v>10</v>
      </c>
      <c r="F62">
        <v>350</v>
      </c>
      <c r="G62">
        <v>210700</v>
      </c>
      <c r="H62" t="s">
        <v>77</v>
      </c>
      <c r="I62">
        <v>10535</v>
      </c>
      <c r="J62">
        <v>43645</v>
      </c>
      <c r="K62" s="9">
        <v>45223</v>
      </c>
      <c r="L62" t="s">
        <v>42</v>
      </c>
      <c r="M62" t="s">
        <v>26</v>
      </c>
      <c r="N62" s="11">
        <f>_xlfn.XLOOKUP(B62,Summary!$C$4:$C$9,Summary!$B$4:$B$9)</f>
        <v>0.24</v>
      </c>
    </row>
    <row r="63" spans="1:14" x14ac:dyDescent="0.25">
      <c r="A63">
        <v>62363</v>
      </c>
      <c r="B63" t="s">
        <v>29</v>
      </c>
      <c r="C63" t="s">
        <v>39</v>
      </c>
      <c r="D63">
        <v>422</v>
      </c>
      <c r="E63">
        <v>250</v>
      </c>
      <c r="F63">
        <v>350</v>
      </c>
      <c r="G63">
        <v>147700</v>
      </c>
      <c r="H63" t="s">
        <v>76</v>
      </c>
      <c r="I63">
        <v>11816</v>
      </c>
      <c r="J63">
        <v>26164</v>
      </c>
      <c r="K63" s="9">
        <v>45224</v>
      </c>
      <c r="L63" t="s">
        <v>42</v>
      </c>
      <c r="M63" t="s">
        <v>26</v>
      </c>
      <c r="N63" s="11">
        <f>_xlfn.XLOOKUP(B63,Summary!$C$4:$C$9,Summary!$B$4:$B$9)</f>
        <v>0.19</v>
      </c>
    </row>
    <row r="64" spans="1:14" x14ac:dyDescent="0.25">
      <c r="A64">
        <v>21835</v>
      </c>
      <c r="B64" t="s">
        <v>29</v>
      </c>
      <c r="C64" t="s">
        <v>38</v>
      </c>
      <c r="D64">
        <v>1307</v>
      </c>
      <c r="E64">
        <v>120</v>
      </c>
      <c r="F64">
        <v>350</v>
      </c>
      <c r="G64">
        <v>457450</v>
      </c>
      <c r="H64" t="s">
        <v>76</v>
      </c>
      <c r="I64">
        <v>41170.5</v>
      </c>
      <c r="J64">
        <v>76459.5</v>
      </c>
      <c r="K64" s="9">
        <v>45225</v>
      </c>
      <c r="L64" t="s">
        <v>42</v>
      </c>
      <c r="M64" t="s">
        <v>26</v>
      </c>
      <c r="N64" s="11">
        <f>_xlfn.XLOOKUP(B64,Summary!$C$4:$C$9,Summary!$B$4:$B$9)</f>
        <v>0.19</v>
      </c>
    </row>
    <row r="65" spans="1:14" x14ac:dyDescent="0.25">
      <c r="A65">
        <v>27664</v>
      </c>
      <c r="B65" t="s">
        <v>29</v>
      </c>
      <c r="C65" t="s">
        <v>37</v>
      </c>
      <c r="D65">
        <v>795</v>
      </c>
      <c r="E65">
        <v>10</v>
      </c>
      <c r="F65">
        <v>125</v>
      </c>
      <c r="G65">
        <v>99375</v>
      </c>
      <c r="H65" t="s">
        <v>77</v>
      </c>
      <c r="I65">
        <v>3975</v>
      </c>
      <c r="J65">
        <v>0</v>
      </c>
      <c r="K65" s="9">
        <v>45225</v>
      </c>
      <c r="L65" t="s">
        <v>41</v>
      </c>
      <c r="M65" t="s">
        <v>35</v>
      </c>
      <c r="N65" s="11">
        <f>_xlfn.XLOOKUP(B65,Summary!$C$4:$C$9,Summary!$B$4:$B$9)</f>
        <v>0.19</v>
      </c>
    </row>
    <row r="66" spans="1:14" x14ac:dyDescent="0.25">
      <c r="A66">
        <v>66776</v>
      </c>
      <c r="B66" t="s">
        <v>31</v>
      </c>
      <c r="C66" t="s">
        <v>27</v>
      </c>
      <c r="D66">
        <v>1865</v>
      </c>
      <c r="E66">
        <v>3</v>
      </c>
      <c r="F66">
        <v>12</v>
      </c>
      <c r="G66">
        <v>22380</v>
      </c>
      <c r="H66" t="s">
        <v>76</v>
      </c>
      <c r="I66">
        <v>1119</v>
      </c>
      <c r="J66">
        <v>15666</v>
      </c>
      <c r="K66" s="9">
        <v>45225</v>
      </c>
      <c r="L66" t="s">
        <v>42</v>
      </c>
      <c r="M66" t="s">
        <v>33</v>
      </c>
      <c r="N66" s="11">
        <f>_xlfn.XLOOKUP(B66,Summary!$C$4:$C$9,Summary!$B$4:$B$9)</f>
        <v>0.23</v>
      </c>
    </row>
    <row r="67" spans="1:14" x14ac:dyDescent="0.25">
      <c r="A67">
        <v>89243</v>
      </c>
      <c r="B67" t="s">
        <v>46</v>
      </c>
      <c r="C67" t="s">
        <v>32</v>
      </c>
      <c r="D67">
        <v>1830</v>
      </c>
      <c r="E67">
        <v>5</v>
      </c>
      <c r="F67">
        <v>7</v>
      </c>
      <c r="G67">
        <v>12810</v>
      </c>
      <c r="H67" t="s">
        <v>76</v>
      </c>
      <c r="I67">
        <v>128.1</v>
      </c>
      <c r="J67">
        <v>3531.8999999999996</v>
      </c>
      <c r="K67" s="9">
        <v>45227</v>
      </c>
      <c r="L67" t="s">
        <v>41</v>
      </c>
      <c r="M67" t="s">
        <v>26</v>
      </c>
      <c r="N67" s="11">
        <f>_xlfn.XLOOKUP(B67,Summary!$C$4:$C$9,Summary!$B$4:$B$9)</f>
        <v>0.2</v>
      </c>
    </row>
    <row r="68" spans="1:14" x14ac:dyDescent="0.25">
      <c r="A68">
        <v>66377</v>
      </c>
      <c r="B68" t="s">
        <v>29</v>
      </c>
      <c r="C68" t="s">
        <v>27</v>
      </c>
      <c r="D68">
        <v>1618.5</v>
      </c>
      <c r="E68">
        <v>3</v>
      </c>
      <c r="F68">
        <v>20</v>
      </c>
      <c r="G68">
        <v>32370</v>
      </c>
      <c r="H68" t="s">
        <v>77</v>
      </c>
      <c r="I68">
        <v>0</v>
      </c>
      <c r="J68">
        <v>16185</v>
      </c>
      <c r="K68" s="9">
        <v>45229</v>
      </c>
      <c r="L68" t="s">
        <v>28</v>
      </c>
      <c r="M68" t="s">
        <v>26</v>
      </c>
      <c r="N68" s="11">
        <f>_xlfn.XLOOKUP(B68,Summary!$C$4:$C$9,Summary!$B$4:$B$9)</f>
        <v>0.19</v>
      </c>
    </row>
    <row r="69" spans="1:14" x14ac:dyDescent="0.25">
      <c r="A69">
        <v>78783</v>
      </c>
      <c r="B69" t="s">
        <v>46</v>
      </c>
      <c r="C69" t="s">
        <v>37</v>
      </c>
      <c r="D69">
        <v>2363</v>
      </c>
      <c r="E69">
        <v>10</v>
      </c>
      <c r="F69">
        <v>15</v>
      </c>
      <c r="G69">
        <v>35445</v>
      </c>
      <c r="H69" t="s">
        <v>76</v>
      </c>
      <c r="I69">
        <v>708.9</v>
      </c>
      <c r="J69">
        <v>11106.099999999999</v>
      </c>
      <c r="K69" s="9">
        <v>45230</v>
      </c>
      <c r="L69" t="s">
        <v>41</v>
      </c>
      <c r="M69" t="s">
        <v>30</v>
      </c>
      <c r="N69" s="11">
        <f>_xlfn.XLOOKUP(B69,Summary!$C$4:$C$9,Summary!$B$4:$B$9)</f>
        <v>0.2</v>
      </c>
    </row>
    <row r="70" spans="1:14" x14ac:dyDescent="0.25">
      <c r="A70">
        <v>44373</v>
      </c>
      <c r="B70" t="s">
        <v>29</v>
      </c>
      <c r="C70" t="s">
        <v>32</v>
      </c>
      <c r="D70">
        <v>2021</v>
      </c>
      <c r="E70">
        <v>5</v>
      </c>
      <c r="F70">
        <v>300</v>
      </c>
      <c r="G70">
        <v>606300</v>
      </c>
      <c r="H70" t="s">
        <v>76</v>
      </c>
      <c r="I70">
        <v>24252</v>
      </c>
      <c r="J70">
        <v>76798</v>
      </c>
      <c r="K70" s="9">
        <v>45232</v>
      </c>
      <c r="L70" t="s">
        <v>41</v>
      </c>
      <c r="M70" t="s">
        <v>36</v>
      </c>
      <c r="N70" s="11">
        <f>_xlfn.XLOOKUP(B70,Summary!$C$4:$C$9,Summary!$B$4:$B$9)</f>
        <v>0.19</v>
      </c>
    </row>
    <row r="71" spans="1:14" x14ac:dyDescent="0.25">
      <c r="A71">
        <v>84496</v>
      </c>
      <c r="B71" t="s">
        <v>29</v>
      </c>
      <c r="C71" t="s">
        <v>37</v>
      </c>
      <c r="D71">
        <v>1760</v>
      </c>
      <c r="E71">
        <v>10</v>
      </c>
      <c r="F71">
        <v>7</v>
      </c>
      <c r="G71">
        <v>12320</v>
      </c>
      <c r="H71" t="s">
        <v>76</v>
      </c>
      <c r="I71">
        <v>369.6</v>
      </c>
      <c r="J71">
        <v>3150.3999999999996</v>
      </c>
      <c r="K71" s="9">
        <v>45232</v>
      </c>
      <c r="L71" t="s">
        <v>41</v>
      </c>
      <c r="M71" t="s">
        <v>26</v>
      </c>
      <c r="N71" s="11">
        <f>_xlfn.XLOOKUP(B71,Summary!$C$4:$C$9,Summary!$B$4:$B$9)</f>
        <v>0.19</v>
      </c>
    </row>
    <row r="72" spans="1:14" x14ac:dyDescent="0.25">
      <c r="A72">
        <v>29645</v>
      </c>
      <c r="B72" t="s">
        <v>31</v>
      </c>
      <c r="C72" t="s">
        <v>32</v>
      </c>
      <c r="D72">
        <v>2501</v>
      </c>
      <c r="E72">
        <v>5</v>
      </c>
      <c r="F72">
        <v>15</v>
      </c>
      <c r="G72">
        <v>37515</v>
      </c>
      <c r="H72" t="s">
        <v>77</v>
      </c>
      <c r="I72">
        <v>3001.2</v>
      </c>
      <c r="J72">
        <v>9503.8000000000029</v>
      </c>
      <c r="K72" s="9">
        <v>45235</v>
      </c>
      <c r="L72" t="s">
        <v>42</v>
      </c>
      <c r="M72" t="s">
        <v>30</v>
      </c>
      <c r="N72" s="11">
        <f>_xlfn.XLOOKUP(B72,Summary!$C$4:$C$9,Summary!$B$4:$B$9)</f>
        <v>0.23</v>
      </c>
    </row>
    <row r="73" spans="1:14" x14ac:dyDescent="0.25">
      <c r="A73">
        <v>42771</v>
      </c>
      <c r="B73" t="s">
        <v>44</v>
      </c>
      <c r="C73" t="s">
        <v>39</v>
      </c>
      <c r="D73">
        <v>432</v>
      </c>
      <c r="E73">
        <v>250</v>
      </c>
      <c r="F73">
        <v>300</v>
      </c>
      <c r="G73">
        <v>129600</v>
      </c>
      <c r="H73" t="s">
        <v>77</v>
      </c>
      <c r="I73">
        <v>12960</v>
      </c>
      <c r="J73">
        <v>8640</v>
      </c>
      <c r="K73" s="9">
        <v>45235</v>
      </c>
      <c r="L73" t="s">
        <v>43</v>
      </c>
      <c r="M73" t="s">
        <v>36</v>
      </c>
      <c r="N73" s="11">
        <f>_xlfn.XLOOKUP(B73,Summary!$C$4:$C$9,Summary!$B$4:$B$9)</f>
        <v>0.22</v>
      </c>
    </row>
    <row r="74" spans="1:14" x14ac:dyDescent="0.25">
      <c r="A74">
        <v>77620</v>
      </c>
      <c r="B74" t="s">
        <v>31</v>
      </c>
      <c r="C74" t="s">
        <v>40</v>
      </c>
      <c r="D74">
        <v>1433</v>
      </c>
      <c r="E74">
        <v>260</v>
      </c>
      <c r="F74">
        <v>125</v>
      </c>
      <c r="G74">
        <v>179125</v>
      </c>
      <c r="H74" t="s">
        <v>77</v>
      </c>
      <c r="I74">
        <v>19703.75</v>
      </c>
      <c r="J74">
        <v>-12538.75</v>
      </c>
      <c r="K74" s="9">
        <v>45235</v>
      </c>
      <c r="L74" t="s">
        <v>43</v>
      </c>
      <c r="M74" t="s">
        <v>35</v>
      </c>
      <c r="N74" s="11">
        <f>_xlfn.XLOOKUP(B74,Summary!$C$4:$C$9,Summary!$B$4:$B$9)</f>
        <v>0.23</v>
      </c>
    </row>
    <row r="75" spans="1:14" x14ac:dyDescent="0.25">
      <c r="A75">
        <v>66223</v>
      </c>
      <c r="B75" t="s">
        <v>29</v>
      </c>
      <c r="C75" t="s">
        <v>38</v>
      </c>
      <c r="D75">
        <v>1013</v>
      </c>
      <c r="E75">
        <v>120</v>
      </c>
      <c r="F75">
        <v>12</v>
      </c>
      <c r="G75">
        <v>12156</v>
      </c>
      <c r="H75" t="s">
        <v>76</v>
      </c>
      <c r="I75">
        <v>1580.28</v>
      </c>
      <c r="J75">
        <v>7536.7199999999993</v>
      </c>
      <c r="K75" s="9">
        <v>45236</v>
      </c>
      <c r="L75" t="s">
        <v>43</v>
      </c>
      <c r="M75" t="s">
        <v>33</v>
      </c>
      <c r="N75" s="11">
        <f>_xlfn.XLOOKUP(B75,Summary!$C$4:$C$9,Summary!$B$4:$B$9)</f>
        <v>0.19</v>
      </c>
    </row>
    <row r="76" spans="1:14" x14ac:dyDescent="0.25">
      <c r="A76">
        <v>41743</v>
      </c>
      <c r="B76" t="s">
        <v>46</v>
      </c>
      <c r="C76" t="s">
        <v>39</v>
      </c>
      <c r="D76">
        <v>1326</v>
      </c>
      <c r="E76">
        <v>250</v>
      </c>
      <c r="F76">
        <v>7</v>
      </c>
      <c r="G76">
        <v>9282</v>
      </c>
      <c r="H76" t="s">
        <v>76</v>
      </c>
      <c r="I76">
        <v>92.82</v>
      </c>
      <c r="J76">
        <v>2559.1800000000003</v>
      </c>
      <c r="K76" s="9">
        <v>45236</v>
      </c>
      <c r="L76" t="s">
        <v>41</v>
      </c>
      <c r="M76" t="s">
        <v>26</v>
      </c>
      <c r="N76" s="11">
        <f>_xlfn.XLOOKUP(B76,Summary!$C$4:$C$9,Summary!$B$4:$B$9)</f>
        <v>0.2</v>
      </c>
    </row>
    <row r="77" spans="1:14" x14ac:dyDescent="0.25">
      <c r="A77">
        <v>22084</v>
      </c>
      <c r="B77" t="s">
        <v>34</v>
      </c>
      <c r="C77" t="s">
        <v>27</v>
      </c>
      <c r="D77">
        <v>1580</v>
      </c>
      <c r="E77">
        <v>3</v>
      </c>
      <c r="F77">
        <v>12</v>
      </c>
      <c r="G77">
        <v>18960</v>
      </c>
      <c r="H77" t="s">
        <v>77</v>
      </c>
      <c r="I77">
        <v>1706.4</v>
      </c>
      <c r="J77">
        <v>12513.599999999999</v>
      </c>
      <c r="K77" s="9">
        <v>45236</v>
      </c>
      <c r="L77" t="s">
        <v>42</v>
      </c>
      <c r="M77" t="s">
        <v>33</v>
      </c>
      <c r="N77" s="11">
        <f>_xlfn.XLOOKUP(B77,Summary!$C$4:$C$9,Summary!$B$4:$B$9)</f>
        <v>0.18</v>
      </c>
    </row>
    <row r="78" spans="1:14" x14ac:dyDescent="0.25">
      <c r="A78">
        <v>35944</v>
      </c>
      <c r="B78" t="s">
        <v>31</v>
      </c>
      <c r="C78" t="s">
        <v>32</v>
      </c>
      <c r="D78">
        <v>322</v>
      </c>
      <c r="E78">
        <v>5</v>
      </c>
      <c r="F78">
        <v>300</v>
      </c>
      <c r="G78">
        <v>96600</v>
      </c>
      <c r="H78" t="s">
        <v>77</v>
      </c>
      <c r="I78">
        <v>8694</v>
      </c>
      <c r="J78">
        <v>7406</v>
      </c>
      <c r="K78" s="9">
        <v>45236</v>
      </c>
      <c r="L78" t="s">
        <v>42</v>
      </c>
      <c r="M78" t="s">
        <v>36</v>
      </c>
      <c r="N78" s="11">
        <f>_xlfn.XLOOKUP(B78,Summary!$C$4:$C$9,Summary!$B$4:$B$9)</f>
        <v>0.23</v>
      </c>
    </row>
    <row r="79" spans="1:14" x14ac:dyDescent="0.25">
      <c r="A79">
        <v>89186</v>
      </c>
      <c r="B79" t="s">
        <v>29</v>
      </c>
      <c r="C79" t="s">
        <v>32</v>
      </c>
      <c r="D79">
        <v>766</v>
      </c>
      <c r="E79">
        <v>5</v>
      </c>
      <c r="F79">
        <v>350</v>
      </c>
      <c r="G79">
        <v>268100</v>
      </c>
      <c r="H79" t="s">
        <v>77</v>
      </c>
      <c r="I79">
        <v>29491</v>
      </c>
      <c r="J79">
        <v>39449</v>
      </c>
      <c r="K79" s="9">
        <v>45237</v>
      </c>
      <c r="L79" t="s">
        <v>43</v>
      </c>
      <c r="M79" t="s">
        <v>26</v>
      </c>
      <c r="N79" s="11">
        <f>_xlfn.XLOOKUP(B79,Summary!$C$4:$C$9,Summary!$B$4:$B$9)</f>
        <v>0.19</v>
      </c>
    </row>
    <row r="80" spans="1:14" x14ac:dyDescent="0.25">
      <c r="A80">
        <v>59074</v>
      </c>
      <c r="B80" t="s">
        <v>45</v>
      </c>
      <c r="C80" t="s">
        <v>40</v>
      </c>
      <c r="D80">
        <v>1953</v>
      </c>
      <c r="E80">
        <v>260</v>
      </c>
      <c r="F80">
        <v>12</v>
      </c>
      <c r="G80">
        <v>23436</v>
      </c>
      <c r="H80" t="s">
        <v>77</v>
      </c>
      <c r="I80">
        <v>0</v>
      </c>
      <c r="J80">
        <v>17577</v>
      </c>
      <c r="K80" s="9">
        <v>45238</v>
      </c>
      <c r="L80" t="s">
        <v>28</v>
      </c>
      <c r="M80" t="s">
        <v>33</v>
      </c>
      <c r="N80" s="11">
        <f>_xlfn.XLOOKUP(B80,Summary!$C$4:$C$9,Summary!$B$4:$B$9)</f>
        <v>0.24</v>
      </c>
    </row>
    <row r="81" spans="1:14" x14ac:dyDescent="0.25">
      <c r="A81">
        <v>82134</v>
      </c>
      <c r="B81" t="s">
        <v>45</v>
      </c>
      <c r="C81" t="s">
        <v>37</v>
      </c>
      <c r="D81">
        <v>2013</v>
      </c>
      <c r="E81">
        <v>10</v>
      </c>
      <c r="F81">
        <v>7</v>
      </c>
      <c r="G81">
        <v>14091</v>
      </c>
      <c r="H81" t="s">
        <v>76</v>
      </c>
      <c r="I81">
        <v>281.82</v>
      </c>
      <c r="J81">
        <v>3744.1800000000003</v>
      </c>
      <c r="K81" s="9">
        <v>45239</v>
      </c>
      <c r="L81" t="s">
        <v>41</v>
      </c>
      <c r="M81" t="s">
        <v>26</v>
      </c>
      <c r="N81" s="11">
        <f>_xlfn.XLOOKUP(B81,Summary!$C$4:$C$9,Summary!$B$4:$B$9)</f>
        <v>0.24</v>
      </c>
    </row>
    <row r="82" spans="1:14" x14ac:dyDescent="0.25">
      <c r="A82">
        <v>27807</v>
      </c>
      <c r="B82" t="s">
        <v>45</v>
      </c>
      <c r="C82" t="s">
        <v>37</v>
      </c>
      <c r="D82">
        <v>1767</v>
      </c>
      <c r="E82">
        <v>10</v>
      </c>
      <c r="F82">
        <v>15</v>
      </c>
      <c r="G82">
        <v>26505</v>
      </c>
      <c r="H82" t="s">
        <v>76</v>
      </c>
      <c r="I82">
        <v>3710.7</v>
      </c>
      <c r="J82">
        <v>5124.2999999999993</v>
      </c>
      <c r="K82" s="9">
        <v>45240</v>
      </c>
      <c r="L82" t="s">
        <v>43</v>
      </c>
      <c r="M82" t="s">
        <v>30</v>
      </c>
      <c r="N82" s="11">
        <f>_xlfn.XLOOKUP(B82,Summary!$C$4:$C$9,Summary!$B$4:$B$9)</f>
        <v>0.24</v>
      </c>
    </row>
    <row r="83" spans="1:14" x14ac:dyDescent="0.25">
      <c r="A83">
        <v>17136</v>
      </c>
      <c r="B83" t="s">
        <v>34</v>
      </c>
      <c r="C83" t="s">
        <v>37</v>
      </c>
      <c r="D83">
        <v>1570</v>
      </c>
      <c r="E83">
        <v>10</v>
      </c>
      <c r="F83">
        <v>125</v>
      </c>
      <c r="G83">
        <v>196250</v>
      </c>
      <c r="H83" t="s">
        <v>76</v>
      </c>
      <c r="I83">
        <v>5887.5</v>
      </c>
      <c r="J83">
        <v>1962.5</v>
      </c>
      <c r="K83" s="9">
        <v>45240</v>
      </c>
      <c r="L83" t="s">
        <v>41</v>
      </c>
      <c r="M83" t="s">
        <v>35</v>
      </c>
      <c r="N83" s="11">
        <f>_xlfn.XLOOKUP(B83,Summary!$C$4:$C$9,Summary!$B$4:$B$9)</f>
        <v>0.18</v>
      </c>
    </row>
    <row r="84" spans="1:14" x14ac:dyDescent="0.25">
      <c r="A84">
        <v>82018</v>
      </c>
      <c r="B84" t="s">
        <v>29</v>
      </c>
      <c r="C84" t="s">
        <v>27</v>
      </c>
      <c r="D84">
        <v>2767</v>
      </c>
      <c r="E84">
        <v>3</v>
      </c>
      <c r="F84">
        <v>125</v>
      </c>
      <c r="G84">
        <v>345875</v>
      </c>
      <c r="H84" t="s">
        <v>77</v>
      </c>
      <c r="I84">
        <v>51881.25</v>
      </c>
      <c r="J84">
        <v>-38046.25</v>
      </c>
      <c r="K84" s="9">
        <v>45242</v>
      </c>
      <c r="L84" t="s">
        <v>43</v>
      </c>
      <c r="M84" t="s">
        <v>35</v>
      </c>
      <c r="N84" s="11">
        <f>_xlfn.XLOOKUP(B84,Summary!$C$4:$C$9,Summary!$B$4:$B$9)</f>
        <v>0.19</v>
      </c>
    </row>
    <row r="85" spans="1:14" x14ac:dyDescent="0.25">
      <c r="A85">
        <v>22200</v>
      </c>
      <c r="B85" t="s">
        <v>31</v>
      </c>
      <c r="C85" t="s">
        <v>38</v>
      </c>
      <c r="D85">
        <v>853</v>
      </c>
      <c r="E85">
        <v>120</v>
      </c>
      <c r="F85">
        <v>300</v>
      </c>
      <c r="G85">
        <v>255900</v>
      </c>
      <c r="H85" t="s">
        <v>76</v>
      </c>
      <c r="I85">
        <v>25590</v>
      </c>
      <c r="J85">
        <v>17060</v>
      </c>
      <c r="K85" s="9">
        <v>45242</v>
      </c>
      <c r="L85" t="s">
        <v>43</v>
      </c>
      <c r="M85" t="s">
        <v>36</v>
      </c>
      <c r="N85" s="11">
        <f>_xlfn.XLOOKUP(B85,Summary!$C$4:$C$9,Summary!$B$4:$B$9)</f>
        <v>0.23</v>
      </c>
    </row>
    <row r="86" spans="1:14" x14ac:dyDescent="0.25">
      <c r="A86">
        <v>22566</v>
      </c>
      <c r="B86" t="s">
        <v>34</v>
      </c>
      <c r="C86" t="s">
        <v>40</v>
      </c>
      <c r="D86">
        <v>2548</v>
      </c>
      <c r="E86">
        <v>260</v>
      </c>
      <c r="F86">
        <v>15</v>
      </c>
      <c r="G86">
        <v>38220</v>
      </c>
      <c r="H86" t="s">
        <v>76</v>
      </c>
      <c r="I86">
        <v>4586.3999999999996</v>
      </c>
      <c r="J86">
        <v>8153.5999999999985</v>
      </c>
      <c r="K86" s="9">
        <v>45242</v>
      </c>
      <c r="L86" t="s">
        <v>43</v>
      </c>
      <c r="M86" t="s">
        <v>30</v>
      </c>
      <c r="N86" s="11">
        <f>_xlfn.XLOOKUP(B86,Summary!$C$4:$C$9,Summary!$B$4:$B$9)</f>
        <v>0.18</v>
      </c>
    </row>
    <row r="87" spans="1:14" x14ac:dyDescent="0.25">
      <c r="A87">
        <v>87519</v>
      </c>
      <c r="B87" t="s">
        <v>46</v>
      </c>
      <c r="C87" t="s">
        <v>38</v>
      </c>
      <c r="D87">
        <v>567</v>
      </c>
      <c r="E87">
        <v>120</v>
      </c>
      <c r="F87">
        <v>125</v>
      </c>
      <c r="G87">
        <v>70875</v>
      </c>
      <c r="H87" t="s">
        <v>76</v>
      </c>
      <c r="I87">
        <v>6378.75</v>
      </c>
      <c r="J87">
        <v>-3543.75</v>
      </c>
      <c r="K87" s="9">
        <v>45243</v>
      </c>
      <c r="L87" t="s">
        <v>42</v>
      </c>
      <c r="M87" t="s">
        <v>35</v>
      </c>
      <c r="N87" s="11">
        <f>_xlfn.XLOOKUP(B87,Summary!$C$4:$C$9,Summary!$B$4:$B$9)</f>
        <v>0.2</v>
      </c>
    </row>
    <row r="88" spans="1:14" x14ac:dyDescent="0.25">
      <c r="A88">
        <v>20732</v>
      </c>
      <c r="B88" t="s">
        <v>45</v>
      </c>
      <c r="C88" t="s">
        <v>40</v>
      </c>
      <c r="D88">
        <v>2907</v>
      </c>
      <c r="E88">
        <v>260</v>
      </c>
      <c r="F88">
        <v>7</v>
      </c>
      <c r="G88">
        <v>20349</v>
      </c>
      <c r="H88" t="s">
        <v>76</v>
      </c>
      <c r="I88">
        <v>1627.92</v>
      </c>
      <c r="J88">
        <v>4186.0800000000017</v>
      </c>
      <c r="K88" s="9">
        <v>45243</v>
      </c>
      <c r="L88" t="s">
        <v>42</v>
      </c>
      <c r="M88" t="s">
        <v>26</v>
      </c>
      <c r="N88" s="11">
        <f>_xlfn.XLOOKUP(B88,Summary!$C$4:$C$9,Summary!$B$4:$B$9)</f>
        <v>0.24</v>
      </c>
    </row>
    <row r="89" spans="1:14" x14ac:dyDescent="0.25">
      <c r="A89">
        <v>26856</v>
      </c>
      <c r="B89" t="s">
        <v>31</v>
      </c>
      <c r="C89" t="s">
        <v>37</v>
      </c>
      <c r="D89">
        <v>704</v>
      </c>
      <c r="E89">
        <v>10</v>
      </c>
      <c r="F89">
        <v>125</v>
      </c>
      <c r="G89">
        <v>88000</v>
      </c>
      <c r="H89" t="s">
        <v>77</v>
      </c>
      <c r="I89">
        <v>4400</v>
      </c>
      <c r="J89">
        <v>-880</v>
      </c>
      <c r="K89" s="9">
        <v>45243</v>
      </c>
      <c r="L89" t="s">
        <v>42</v>
      </c>
      <c r="M89" t="s">
        <v>35</v>
      </c>
      <c r="N89" s="11">
        <f>_xlfn.XLOOKUP(B89,Summary!$C$4:$C$9,Summary!$B$4:$B$9)</f>
        <v>0.23</v>
      </c>
    </row>
    <row r="90" spans="1:14" x14ac:dyDescent="0.25">
      <c r="A90">
        <v>97884</v>
      </c>
      <c r="B90" t="s">
        <v>46</v>
      </c>
      <c r="C90" t="s">
        <v>39</v>
      </c>
      <c r="D90">
        <v>2109</v>
      </c>
      <c r="E90">
        <v>250</v>
      </c>
      <c r="F90">
        <v>12</v>
      </c>
      <c r="G90">
        <v>25308</v>
      </c>
      <c r="H90" t="s">
        <v>77</v>
      </c>
      <c r="I90">
        <v>3036.96</v>
      </c>
      <c r="J90">
        <v>15944.04</v>
      </c>
      <c r="K90" s="9">
        <v>45243</v>
      </c>
      <c r="L90" t="s">
        <v>43</v>
      </c>
      <c r="M90" t="s">
        <v>33</v>
      </c>
      <c r="N90" s="11">
        <f>_xlfn.XLOOKUP(B90,Summary!$C$4:$C$9,Summary!$B$4:$B$9)</f>
        <v>0.2</v>
      </c>
    </row>
    <row r="91" spans="1:14" x14ac:dyDescent="0.25">
      <c r="A91">
        <v>12907</v>
      </c>
      <c r="B91" t="s">
        <v>45</v>
      </c>
      <c r="C91" t="s">
        <v>32</v>
      </c>
      <c r="D91">
        <v>1142</v>
      </c>
      <c r="E91">
        <v>5</v>
      </c>
      <c r="F91">
        <v>12</v>
      </c>
      <c r="G91">
        <v>13704</v>
      </c>
      <c r="H91" t="s">
        <v>76</v>
      </c>
      <c r="I91">
        <v>274.08</v>
      </c>
      <c r="J91">
        <v>10003.92</v>
      </c>
      <c r="K91" s="9">
        <v>45243</v>
      </c>
      <c r="L91" t="s">
        <v>41</v>
      </c>
      <c r="M91" t="s">
        <v>33</v>
      </c>
      <c r="N91" s="11">
        <f>_xlfn.XLOOKUP(B91,Summary!$C$4:$C$9,Summary!$B$4:$B$9)</f>
        <v>0.24</v>
      </c>
    </row>
    <row r="92" spans="1:14" x14ac:dyDescent="0.25">
      <c r="A92">
        <v>27517</v>
      </c>
      <c r="B92" t="s">
        <v>46</v>
      </c>
      <c r="C92" t="s">
        <v>27</v>
      </c>
      <c r="D92">
        <v>831</v>
      </c>
      <c r="E92">
        <v>3</v>
      </c>
      <c r="F92">
        <v>20</v>
      </c>
      <c r="G92">
        <v>16620</v>
      </c>
      <c r="H92" t="s">
        <v>77</v>
      </c>
      <c r="I92">
        <v>498.6</v>
      </c>
      <c r="J92">
        <v>7811.4</v>
      </c>
      <c r="K92" s="9">
        <v>45245</v>
      </c>
      <c r="L92" t="s">
        <v>41</v>
      </c>
      <c r="M92" t="s">
        <v>26</v>
      </c>
      <c r="N92" s="11">
        <f>_xlfn.XLOOKUP(B92,Summary!$C$4:$C$9,Summary!$B$4:$B$9)</f>
        <v>0.2</v>
      </c>
    </row>
    <row r="93" spans="1:14" x14ac:dyDescent="0.25">
      <c r="A93">
        <v>34353</v>
      </c>
      <c r="B93" t="s">
        <v>46</v>
      </c>
      <c r="C93" t="s">
        <v>37</v>
      </c>
      <c r="D93">
        <v>1916</v>
      </c>
      <c r="E93">
        <v>10</v>
      </c>
      <c r="F93">
        <v>300</v>
      </c>
      <c r="G93">
        <v>574800</v>
      </c>
      <c r="H93" t="s">
        <v>76</v>
      </c>
      <c r="I93">
        <v>11496</v>
      </c>
      <c r="J93">
        <v>84304</v>
      </c>
      <c r="K93" s="9">
        <v>45246</v>
      </c>
      <c r="L93" t="s">
        <v>41</v>
      </c>
      <c r="M93" t="s">
        <v>36</v>
      </c>
      <c r="N93" s="11">
        <f>_xlfn.XLOOKUP(B93,Summary!$C$4:$C$9,Summary!$B$4:$B$9)</f>
        <v>0.2</v>
      </c>
    </row>
    <row r="94" spans="1:14" x14ac:dyDescent="0.25">
      <c r="A94">
        <v>95829</v>
      </c>
      <c r="B94" t="s">
        <v>29</v>
      </c>
      <c r="C94" t="s">
        <v>39</v>
      </c>
      <c r="D94">
        <v>2297</v>
      </c>
      <c r="E94">
        <v>250</v>
      </c>
      <c r="F94">
        <v>20</v>
      </c>
      <c r="G94">
        <v>45940</v>
      </c>
      <c r="H94" t="s">
        <v>76</v>
      </c>
      <c r="I94">
        <v>2297</v>
      </c>
      <c r="J94">
        <v>20673</v>
      </c>
      <c r="K94" s="9">
        <v>45247</v>
      </c>
      <c r="L94" t="s">
        <v>42</v>
      </c>
      <c r="M94" t="s">
        <v>26</v>
      </c>
      <c r="N94" s="11">
        <f>_xlfn.XLOOKUP(B94,Summary!$C$4:$C$9,Summary!$B$4:$B$9)</f>
        <v>0.19</v>
      </c>
    </row>
    <row r="95" spans="1:14" x14ac:dyDescent="0.25">
      <c r="A95">
        <v>36823</v>
      </c>
      <c r="B95" t="s">
        <v>29</v>
      </c>
      <c r="C95" t="s">
        <v>40</v>
      </c>
      <c r="D95">
        <v>1250</v>
      </c>
      <c r="E95">
        <v>260</v>
      </c>
      <c r="F95">
        <v>300</v>
      </c>
      <c r="G95">
        <v>375000</v>
      </c>
      <c r="H95" t="s">
        <v>76</v>
      </c>
      <c r="I95">
        <v>18750</v>
      </c>
      <c r="J95">
        <v>43750</v>
      </c>
      <c r="K95" s="9">
        <v>45248</v>
      </c>
      <c r="L95" t="s">
        <v>42</v>
      </c>
      <c r="M95" t="s">
        <v>36</v>
      </c>
      <c r="N95" s="11">
        <f>_xlfn.XLOOKUP(B95,Summary!$C$4:$C$9,Summary!$B$4:$B$9)</f>
        <v>0.19</v>
      </c>
    </row>
    <row r="96" spans="1:14" x14ac:dyDescent="0.25">
      <c r="A96">
        <v>96606</v>
      </c>
      <c r="B96" t="s">
        <v>46</v>
      </c>
      <c r="C96" t="s">
        <v>37</v>
      </c>
      <c r="D96">
        <v>1249</v>
      </c>
      <c r="E96">
        <v>10</v>
      </c>
      <c r="F96">
        <v>20</v>
      </c>
      <c r="G96">
        <v>24980</v>
      </c>
      <c r="H96" t="s">
        <v>77</v>
      </c>
      <c r="I96">
        <v>3247.4</v>
      </c>
      <c r="J96">
        <v>9242.5999999999985</v>
      </c>
      <c r="K96" s="9">
        <v>45249</v>
      </c>
      <c r="L96" t="s">
        <v>43</v>
      </c>
      <c r="M96" t="s">
        <v>26</v>
      </c>
      <c r="N96" s="11">
        <f>_xlfn.XLOOKUP(B96,Summary!$C$4:$C$9,Summary!$B$4:$B$9)</f>
        <v>0.2</v>
      </c>
    </row>
    <row r="97" spans="1:14" x14ac:dyDescent="0.25">
      <c r="A97">
        <v>48338</v>
      </c>
      <c r="B97" t="s">
        <v>45</v>
      </c>
      <c r="C97" t="s">
        <v>37</v>
      </c>
      <c r="D97">
        <v>861</v>
      </c>
      <c r="E97">
        <v>10</v>
      </c>
      <c r="F97">
        <v>125</v>
      </c>
      <c r="G97">
        <v>107625</v>
      </c>
      <c r="H97" t="s">
        <v>77</v>
      </c>
      <c r="I97">
        <v>5381.25</v>
      </c>
      <c r="J97">
        <v>-1076.25</v>
      </c>
      <c r="K97" s="9">
        <v>45249</v>
      </c>
      <c r="L97" t="s">
        <v>42</v>
      </c>
      <c r="M97" t="s">
        <v>35</v>
      </c>
      <c r="N97" s="11">
        <f>_xlfn.XLOOKUP(B97,Summary!$C$4:$C$9,Summary!$B$4:$B$9)</f>
        <v>0.24</v>
      </c>
    </row>
    <row r="98" spans="1:14" x14ac:dyDescent="0.25">
      <c r="A98">
        <v>18122</v>
      </c>
      <c r="B98" t="s">
        <v>45</v>
      </c>
      <c r="C98" t="s">
        <v>27</v>
      </c>
      <c r="D98">
        <v>2996</v>
      </c>
      <c r="E98">
        <v>3</v>
      </c>
      <c r="F98">
        <v>7</v>
      </c>
      <c r="G98">
        <v>20972</v>
      </c>
      <c r="H98" t="s">
        <v>76</v>
      </c>
      <c r="I98">
        <v>2936.08</v>
      </c>
      <c r="J98">
        <v>3055.9199999999983</v>
      </c>
      <c r="K98" s="9">
        <v>45250</v>
      </c>
      <c r="L98" t="s">
        <v>43</v>
      </c>
      <c r="M98" t="s">
        <v>26</v>
      </c>
      <c r="N98" s="11">
        <f>_xlfn.XLOOKUP(B98,Summary!$C$4:$C$9,Summary!$B$4:$B$9)</f>
        <v>0.24</v>
      </c>
    </row>
    <row r="99" spans="1:14" x14ac:dyDescent="0.25">
      <c r="A99">
        <v>49640</v>
      </c>
      <c r="B99" t="s">
        <v>44</v>
      </c>
      <c r="C99" t="s">
        <v>37</v>
      </c>
      <c r="D99">
        <v>380</v>
      </c>
      <c r="E99">
        <v>10</v>
      </c>
      <c r="F99">
        <v>15</v>
      </c>
      <c r="G99">
        <v>5700</v>
      </c>
      <c r="H99" t="s">
        <v>77</v>
      </c>
      <c r="I99">
        <v>684</v>
      </c>
      <c r="J99">
        <v>1216</v>
      </c>
      <c r="K99" s="9">
        <v>45250</v>
      </c>
      <c r="L99" t="s">
        <v>43</v>
      </c>
      <c r="M99" t="s">
        <v>30</v>
      </c>
      <c r="N99" s="11">
        <f>_xlfn.XLOOKUP(B99,Summary!$C$4:$C$9,Summary!$B$4:$B$9)</f>
        <v>0.22</v>
      </c>
    </row>
    <row r="100" spans="1:14" x14ac:dyDescent="0.25">
      <c r="A100">
        <v>72365</v>
      </c>
      <c r="B100" t="s">
        <v>34</v>
      </c>
      <c r="C100" t="s">
        <v>39</v>
      </c>
      <c r="D100">
        <v>1945</v>
      </c>
      <c r="E100">
        <v>250</v>
      </c>
      <c r="F100">
        <v>15</v>
      </c>
      <c r="G100">
        <v>29175</v>
      </c>
      <c r="H100" t="s">
        <v>77</v>
      </c>
      <c r="I100">
        <v>875.25</v>
      </c>
      <c r="J100">
        <v>8849.75</v>
      </c>
      <c r="K100" s="9">
        <v>45250</v>
      </c>
      <c r="L100" t="s">
        <v>41</v>
      </c>
      <c r="M100" t="s">
        <v>30</v>
      </c>
      <c r="N100" s="11">
        <f>_xlfn.XLOOKUP(B100,Summary!$C$4:$C$9,Summary!$B$4:$B$9)</f>
        <v>0.18</v>
      </c>
    </row>
    <row r="101" spans="1:14" x14ac:dyDescent="0.25">
      <c r="A101">
        <v>78184</v>
      </c>
      <c r="B101" t="s">
        <v>29</v>
      </c>
      <c r="C101" t="s">
        <v>37</v>
      </c>
      <c r="D101">
        <v>1123</v>
      </c>
      <c r="E101">
        <v>10</v>
      </c>
      <c r="F101">
        <v>300</v>
      </c>
      <c r="G101">
        <v>336900</v>
      </c>
      <c r="H101" t="s">
        <v>76</v>
      </c>
      <c r="I101">
        <v>23583</v>
      </c>
      <c r="J101">
        <v>32567</v>
      </c>
      <c r="K101" s="9">
        <v>45251</v>
      </c>
      <c r="L101" t="s">
        <v>42</v>
      </c>
      <c r="M101" t="s">
        <v>36</v>
      </c>
      <c r="N101" s="11">
        <f>_xlfn.XLOOKUP(B101,Summary!$C$4:$C$9,Summary!$B$4:$B$9)</f>
        <v>0.19</v>
      </c>
    </row>
    <row r="102" spans="1:14" x14ac:dyDescent="0.25">
      <c r="A102">
        <v>66218</v>
      </c>
      <c r="B102" t="s">
        <v>45</v>
      </c>
      <c r="C102" t="s">
        <v>27</v>
      </c>
      <c r="D102">
        <v>386</v>
      </c>
      <c r="E102">
        <v>3</v>
      </c>
      <c r="F102">
        <v>12</v>
      </c>
      <c r="G102">
        <v>4632</v>
      </c>
      <c r="H102" t="s">
        <v>76</v>
      </c>
      <c r="I102">
        <v>463.2</v>
      </c>
      <c r="J102">
        <v>3010.8</v>
      </c>
      <c r="K102" s="9">
        <v>45251</v>
      </c>
      <c r="L102" t="s">
        <v>43</v>
      </c>
      <c r="M102" t="s">
        <v>33</v>
      </c>
      <c r="N102" s="11">
        <f>_xlfn.XLOOKUP(B102,Summary!$C$4:$C$9,Summary!$B$4:$B$9)</f>
        <v>0.24</v>
      </c>
    </row>
    <row r="103" spans="1:14" x14ac:dyDescent="0.25">
      <c r="A103">
        <v>57635</v>
      </c>
      <c r="B103" t="s">
        <v>44</v>
      </c>
      <c r="C103" t="s">
        <v>37</v>
      </c>
      <c r="D103">
        <v>1038</v>
      </c>
      <c r="E103">
        <v>10</v>
      </c>
      <c r="F103">
        <v>20</v>
      </c>
      <c r="G103">
        <v>20760</v>
      </c>
      <c r="H103" t="s">
        <v>77</v>
      </c>
      <c r="I103">
        <v>1868.4</v>
      </c>
      <c r="J103">
        <v>8511.5999999999985</v>
      </c>
      <c r="K103" s="9">
        <v>45252</v>
      </c>
      <c r="L103" t="s">
        <v>42</v>
      </c>
      <c r="M103" t="s">
        <v>26</v>
      </c>
      <c r="N103" s="11">
        <f>_xlfn.XLOOKUP(B103,Summary!$C$4:$C$9,Summary!$B$4:$B$9)</f>
        <v>0.22</v>
      </c>
    </row>
    <row r="104" spans="1:14" x14ac:dyDescent="0.25">
      <c r="A104">
        <v>76135</v>
      </c>
      <c r="B104" t="s">
        <v>31</v>
      </c>
      <c r="C104" t="s">
        <v>37</v>
      </c>
      <c r="D104">
        <v>1393</v>
      </c>
      <c r="E104">
        <v>10</v>
      </c>
      <c r="F104">
        <v>12</v>
      </c>
      <c r="G104">
        <v>16716</v>
      </c>
      <c r="H104" t="s">
        <v>76</v>
      </c>
      <c r="I104">
        <v>2340.2399999999998</v>
      </c>
      <c r="J104">
        <v>10196.76</v>
      </c>
      <c r="K104" s="9">
        <v>45252</v>
      </c>
      <c r="L104" t="s">
        <v>43</v>
      </c>
      <c r="M104" t="s">
        <v>33</v>
      </c>
      <c r="N104" s="11">
        <f>_xlfn.XLOOKUP(B104,Summary!$C$4:$C$9,Summary!$B$4:$B$9)</f>
        <v>0.23</v>
      </c>
    </row>
    <row r="105" spans="1:14" x14ac:dyDescent="0.25">
      <c r="A105">
        <v>34756</v>
      </c>
      <c r="B105" t="s">
        <v>45</v>
      </c>
      <c r="C105" t="s">
        <v>37</v>
      </c>
      <c r="D105">
        <v>3450</v>
      </c>
      <c r="E105">
        <v>10</v>
      </c>
      <c r="F105">
        <v>350</v>
      </c>
      <c r="G105">
        <v>1207500</v>
      </c>
      <c r="H105" t="s">
        <v>76</v>
      </c>
      <c r="I105">
        <v>48300</v>
      </c>
      <c r="J105">
        <v>262200</v>
      </c>
      <c r="K105" s="9">
        <v>45253</v>
      </c>
      <c r="L105" t="s">
        <v>41</v>
      </c>
      <c r="M105" t="s">
        <v>26</v>
      </c>
      <c r="N105" s="11">
        <f>_xlfn.XLOOKUP(B105,Summary!$C$4:$C$9,Summary!$B$4:$B$9)</f>
        <v>0.24</v>
      </c>
    </row>
    <row r="106" spans="1:14" x14ac:dyDescent="0.25">
      <c r="A106">
        <v>87110</v>
      </c>
      <c r="B106" t="s">
        <v>29</v>
      </c>
      <c r="C106" t="s">
        <v>37</v>
      </c>
      <c r="D106">
        <v>689</v>
      </c>
      <c r="E106">
        <v>10</v>
      </c>
      <c r="F106">
        <v>300</v>
      </c>
      <c r="G106">
        <v>206700</v>
      </c>
      <c r="H106" t="s">
        <v>76</v>
      </c>
      <c r="I106">
        <v>6201</v>
      </c>
      <c r="J106">
        <v>28249</v>
      </c>
      <c r="K106" s="9">
        <v>45253</v>
      </c>
      <c r="L106" t="s">
        <v>41</v>
      </c>
      <c r="M106" t="s">
        <v>36</v>
      </c>
      <c r="N106" s="11">
        <f>_xlfn.XLOOKUP(B106,Summary!$C$4:$C$9,Summary!$B$4:$B$9)</f>
        <v>0.19</v>
      </c>
    </row>
    <row r="107" spans="1:14" x14ac:dyDescent="0.25">
      <c r="A107">
        <v>93533</v>
      </c>
      <c r="B107" t="s">
        <v>31</v>
      </c>
      <c r="C107" t="s">
        <v>37</v>
      </c>
      <c r="D107">
        <v>1227</v>
      </c>
      <c r="E107">
        <v>10</v>
      </c>
      <c r="F107">
        <v>15</v>
      </c>
      <c r="G107">
        <v>18405</v>
      </c>
      <c r="H107" t="s">
        <v>77</v>
      </c>
      <c r="I107">
        <v>1656.45</v>
      </c>
      <c r="J107">
        <v>4478.5499999999993</v>
      </c>
      <c r="K107" s="9">
        <v>45253</v>
      </c>
      <c r="L107" t="s">
        <v>42</v>
      </c>
      <c r="M107" t="s">
        <v>30</v>
      </c>
      <c r="N107" s="11">
        <f>_xlfn.XLOOKUP(B107,Summary!$C$4:$C$9,Summary!$B$4:$B$9)</f>
        <v>0.23</v>
      </c>
    </row>
    <row r="108" spans="1:14" x14ac:dyDescent="0.25">
      <c r="A108">
        <v>93396</v>
      </c>
      <c r="B108" t="s">
        <v>44</v>
      </c>
      <c r="C108" t="s">
        <v>32</v>
      </c>
      <c r="D108">
        <v>2470</v>
      </c>
      <c r="E108">
        <v>5</v>
      </c>
      <c r="F108">
        <v>15</v>
      </c>
      <c r="G108">
        <v>37050</v>
      </c>
      <c r="H108" t="s">
        <v>77</v>
      </c>
      <c r="I108">
        <v>0</v>
      </c>
      <c r="J108">
        <v>12350</v>
      </c>
      <c r="K108" s="9">
        <v>45253</v>
      </c>
      <c r="L108" t="s">
        <v>28</v>
      </c>
      <c r="M108" t="s">
        <v>30</v>
      </c>
      <c r="N108" s="11">
        <f>_xlfn.XLOOKUP(B108,Summary!$C$4:$C$9,Summary!$B$4:$B$9)</f>
        <v>0.22</v>
      </c>
    </row>
    <row r="109" spans="1:14" x14ac:dyDescent="0.25">
      <c r="A109">
        <v>51607</v>
      </c>
      <c r="B109" t="s">
        <v>45</v>
      </c>
      <c r="C109" t="s">
        <v>40</v>
      </c>
      <c r="D109">
        <v>727</v>
      </c>
      <c r="E109">
        <v>260</v>
      </c>
      <c r="F109">
        <v>350</v>
      </c>
      <c r="G109">
        <v>254450</v>
      </c>
      <c r="H109" t="s">
        <v>77</v>
      </c>
      <c r="I109">
        <v>15267</v>
      </c>
      <c r="J109">
        <v>50163</v>
      </c>
      <c r="K109" s="9">
        <v>45253</v>
      </c>
      <c r="L109" t="s">
        <v>42</v>
      </c>
      <c r="M109" t="s">
        <v>26</v>
      </c>
      <c r="N109" s="11">
        <f>_xlfn.XLOOKUP(B109,Summary!$C$4:$C$9,Summary!$B$4:$B$9)</f>
        <v>0.24</v>
      </c>
    </row>
    <row r="110" spans="1:14" x14ac:dyDescent="0.25">
      <c r="A110">
        <v>78244</v>
      </c>
      <c r="B110" t="s">
        <v>34</v>
      </c>
      <c r="C110" t="s">
        <v>37</v>
      </c>
      <c r="D110">
        <v>2296</v>
      </c>
      <c r="E110">
        <v>10</v>
      </c>
      <c r="F110">
        <v>15</v>
      </c>
      <c r="G110">
        <v>34440</v>
      </c>
      <c r="H110" t="s">
        <v>77</v>
      </c>
      <c r="I110">
        <v>344.4</v>
      </c>
      <c r="J110">
        <v>11135.599999999999</v>
      </c>
      <c r="K110" s="9">
        <v>45254</v>
      </c>
      <c r="L110" t="s">
        <v>41</v>
      </c>
      <c r="M110" t="s">
        <v>30</v>
      </c>
      <c r="N110" s="11">
        <f>_xlfn.XLOOKUP(B110,Summary!$C$4:$C$9,Summary!$B$4:$B$9)</f>
        <v>0.18</v>
      </c>
    </row>
    <row r="111" spans="1:14" x14ac:dyDescent="0.25">
      <c r="A111">
        <v>63544</v>
      </c>
      <c r="B111" t="s">
        <v>45</v>
      </c>
      <c r="C111" t="s">
        <v>27</v>
      </c>
      <c r="D111">
        <v>330</v>
      </c>
      <c r="E111">
        <v>3</v>
      </c>
      <c r="F111">
        <v>125</v>
      </c>
      <c r="G111">
        <v>41250</v>
      </c>
      <c r="H111" t="s">
        <v>77</v>
      </c>
      <c r="I111">
        <v>412.5</v>
      </c>
      <c r="J111">
        <v>1237.5</v>
      </c>
      <c r="K111" s="9">
        <v>45254</v>
      </c>
      <c r="L111" t="s">
        <v>41</v>
      </c>
      <c r="M111" t="s">
        <v>35</v>
      </c>
      <c r="N111" s="11">
        <f>_xlfn.XLOOKUP(B111,Summary!$C$4:$C$9,Summary!$B$4:$B$9)</f>
        <v>0.24</v>
      </c>
    </row>
    <row r="112" spans="1:14" x14ac:dyDescent="0.25">
      <c r="A112">
        <v>76234</v>
      </c>
      <c r="B112" t="s">
        <v>44</v>
      </c>
      <c r="C112" t="s">
        <v>27</v>
      </c>
      <c r="D112">
        <v>521</v>
      </c>
      <c r="E112">
        <v>3</v>
      </c>
      <c r="F112">
        <v>7</v>
      </c>
      <c r="G112">
        <v>3647</v>
      </c>
      <c r="H112" t="s">
        <v>76</v>
      </c>
      <c r="I112">
        <v>328.23</v>
      </c>
      <c r="J112">
        <v>713.77</v>
      </c>
      <c r="K112" s="9">
        <v>45255</v>
      </c>
      <c r="L112" t="s">
        <v>42</v>
      </c>
      <c r="M112" t="s">
        <v>26</v>
      </c>
      <c r="N112" s="11">
        <f>_xlfn.XLOOKUP(B112,Summary!$C$4:$C$9,Summary!$B$4:$B$9)</f>
        <v>0.22</v>
      </c>
    </row>
    <row r="113" spans="1:14" x14ac:dyDescent="0.25">
      <c r="A113">
        <v>68163</v>
      </c>
      <c r="B113" t="s">
        <v>44</v>
      </c>
      <c r="C113" t="s">
        <v>32</v>
      </c>
      <c r="D113">
        <v>1727</v>
      </c>
      <c r="E113">
        <v>5</v>
      </c>
      <c r="F113">
        <v>7</v>
      </c>
      <c r="G113">
        <v>12089</v>
      </c>
      <c r="H113" t="s">
        <v>77</v>
      </c>
      <c r="I113">
        <v>1692.46</v>
      </c>
      <c r="J113">
        <v>1761.5400000000009</v>
      </c>
      <c r="K113" s="9">
        <v>45255</v>
      </c>
      <c r="L113" t="s">
        <v>43</v>
      </c>
      <c r="M113" t="s">
        <v>26</v>
      </c>
      <c r="N113" s="11">
        <f>_xlfn.XLOOKUP(B113,Summary!$C$4:$C$9,Summary!$B$4:$B$9)</f>
        <v>0.22</v>
      </c>
    </row>
    <row r="114" spans="1:14" x14ac:dyDescent="0.25">
      <c r="A114">
        <v>44782</v>
      </c>
      <c r="B114" t="s">
        <v>34</v>
      </c>
      <c r="C114" t="s">
        <v>32</v>
      </c>
      <c r="D114">
        <v>2734</v>
      </c>
      <c r="E114">
        <v>5</v>
      </c>
      <c r="F114">
        <v>7</v>
      </c>
      <c r="G114">
        <v>19138</v>
      </c>
      <c r="H114" t="s">
        <v>77</v>
      </c>
      <c r="I114">
        <v>2296.56</v>
      </c>
      <c r="J114">
        <v>3171.4399999999987</v>
      </c>
      <c r="K114" s="9">
        <v>45256</v>
      </c>
      <c r="L114" t="s">
        <v>43</v>
      </c>
      <c r="M114" t="s">
        <v>26</v>
      </c>
      <c r="N114" s="11">
        <f>_xlfn.XLOOKUP(B114,Summary!$C$4:$C$9,Summary!$B$4:$B$9)</f>
        <v>0.18</v>
      </c>
    </row>
    <row r="115" spans="1:14" x14ac:dyDescent="0.25">
      <c r="A115">
        <v>37609</v>
      </c>
      <c r="B115" t="s">
        <v>44</v>
      </c>
      <c r="C115" t="s">
        <v>40</v>
      </c>
      <c r="D115">
        <v>1727</v>
      </c>
      <c r="E115">
        <v>260</v>
      </c>
      <c r="F115">
        <v>7</v>
      </c>
      <c r="G115">
        <v>12089</v>
      </c>
      <c r="H115" t="s">
        <v>76</v>
      </c>
      <c r="I115">
        <v>1692.46</v>
      </c>
      <c r="J115">
        <v>1761.5400000000009</v>
      </c>
      <c r="K115" s="9">
        <v>45258</v>
      </c>
      <c r="L115" t="s">
        <v>43</v>
      </c>
      <c r="M115" t="s">
        <v>26</v>
      </c>
      <c r="N115" s="11">
        <f>_xlfn.XLOOKUP(B115,Summary!$C$4:$C$9,Summary!$B$4:$B$9)</f>
        <v>0.22</v>
      </c>
    </row>
    <row r="116" spans="1:14" x14ac:dyDescent="0.25">
      <c r="A116">
        <v>95276</v>
      </c>
      <c r="B116" t="s">
        <v>45</v>
      </c>
      <c r="C116" t="s">
        <v>40</v>
      </c>
      <c r="D116">
        <v>1989</v>
      </c>
      <c r="E116">
        <v>260</v>
      </c>
      <c r="F116">
        <v>12</v>
      </c>
      <c r="G116">
        <v>23868</v>
      </c>
      <c r="H116" t="s">
        <v>76</v>
      </c>
      <c r="I116">
        <v>238.68</v>
      </c>
      <c r="J116">
        <v>17662.32</v>
      </c>
      <c r="K116" s="9">
        <v>45258</v>
      </c>
      <c r="L116" t="s">
        <v>41</v>
      </c>
      <c r="M116" t="s">
        <v>33</v>
      </c>
      <c r="N116" s="11">
        <f>_xlfn.XLOOKUP(B116,Summary!$C$4:$C$9,Summary!$B$4:$B$9)</f>
        <v>0.24</v>
      </c>
    </row>
    <row r="117" spans="1:14" x14ac:dyDescent="0.25">
      <c r="A117">
        <v>71189</v>
      </c>
      <c r="B117" t="s">
        <v>45</v>
      </c>
      <c r="C117" t="s">
        <v>37</v>
      </c>
      <c r="D117">
        <v>1366</v>
      </c>
      <c r="E117">
        <v>10</v>
      </c>
      <c r="F117">
        <v>300</v>
      </c>
      <c r="G117">
        <v>409800</v>
      </c>
      <c r="H117" t="s">
        <v>76</v>
      </c>
      <c r="I117">
        <v>45078</v>
      </c>
      <c r="J117">
        <v>23222</v>
      </c>
      <c r="K117" s="9">
        <v>45259</v>
      </c>
      <c r="L117" t="s">
        <v>43</v>
      </c>
      <c r="M117" t="s">
        <v>36</v>
      </c>
      <c r="N117" s="11">
        <f>_xlfn.XLOOKUP(B117,Summary!$C$4:$C$9,Summary!$B$4:$B$9)</f>
        <v>0.24</v>
      </c>
    </row>
    <row r="118" spans="1:14" x14ac:dyDescent="0.25">
      <c r="A118">
        <v>56317</v>
      </c>
      <c r="B118" t="s">
        <v>46</v>
      </c>
      <c r="C118" t="s">
        <v>32</v>
      </c>
      <c r="D118">
        <v>1611</v>
      </c>
      <c r="E118">
        <v>5</v>
      </c>
      <c r="F118">
        <v>7</v>
      </c>
      <c r="G118">
        <v>11277</v>
      </c>
      <c r="H118" t="s">
        <v>77</v>
      </c>
      <c r="I118">
        <v>1014.93</v>
      </c>
      <c r="J118">
        <v>2207.0699999999997</v>
      </c>
      <c r="K118" s="9">
        <v>45259</v>
      </c>
      <c r="L118" t="s">
        <v>42</v>
      </c>
      <c r="M118" t="s">
        <v>26</v>
      </c>
      <c r="N118" s="11">
        <f>_xlfn.XLOOKUP(B118,Summary!$C$4:$C$9,Summary!$B$4:$B$9)</f>
        <v>0.2</v>
      </c>
    </row>
    <row r="119" spans="1:14" x14ac:dyDescent="0.25">
      <c r="A119">
        <v>89732</v>
      </c>
      <c r="B119" t="s">
        <v>34</v>
      </c>
      <c r="C119" t="s">
        <v>40</v>
      </c>
      <c r="D119">
        <v>1372</v>
      </c>
      <c r="E119">
        <v>260</v>
      </c>
      <c r="F119">
        <v>300</v>
      </c>
      <c r="G119">
        <v>411600</v>
      </c>
      <c r="H119" t="s">
        <v>77</v>
      </c>
      <c r="I119">
        <v>28812</v>
      </c>
      <c r="J119">
        <v>39788</v>
      </c>
      <c r="K119" s="9">
        <v>45259</v>
      </c>
      <c r="L119" t="s">
        <v>42</v>
      </c>
      <c r="M119" t="s">
        <v>36</v>
      </c>
      <c r="N119" s="11">
        <f>_xlfn.XLOOKUP(B119,Summary!$C$4:$C$9,Summary!$B$4:$B$9)</f>
        <v>0.18</v>
      </c>
    </row>
    <row r="120" spans="1:14" x14ac:dyDescent="0.25">
      <c r="A120">
        <v>12209</v>
      </c>
      <c r="B120" t="s">
        <v>29</v>
      </c>
      <c r="C120" t="s">
        <v>38</v>
      </c>
      <c r="D120">
        <v>2877</v>
      </c>
      <c r="E120">
        <v>120</v>
      </c>
      <c r="F120">
        <v>350</v>
      </c>
      <c r="G120">
        <v>1006950</v>
      </c>
      <c r="H120" t="s">
        <v>76</v>
      </c>
      <c r="I120">
        <v>20139</v>
      </c>
      <c r="J120">
        <v>238791</v>
      </c>
      <c r="K120" s="9">
        <v>45260</v>
      </c>
      <c r="L120" t="s">
        <v>41</v>
      </c>
      <c r="M120" t="s">
        <v>26</v>
      </c>
      <c r="N120" s="11">
        <f>_xlfn.XLOOKUP(B120,Summary!$C$4:$C$9,Summary!$B$4:$B$9)</f>
        <v>0.19</v>
      </c>
    </row>
    <row r="121" spans="1:14" x14ac:dyDescent="0.25">
      <c r="A121">
        <v>25932</v>
      </c>
      <c r="B121" t="s">
        <v>44</v>
      </c>
      <c r="C121" t="s">
        <v>38</v>
      </c>
      <c r="D121">
        <v>500</v>
      </c>
      <c r="E121">
        <v>120</v>
      </c>
      <c r="F121">
        <v>12</v>
      </c>
      <c r="G121">
        <v>6000</v>
      </c>
      <c r="H121" t="s">
        <v>77</v>
      </c>
      <c r="I121">
        <v>900</v>
      </c>
      <c r="J121">
        <v>3600</v>
      </c>
      <c r="K121" s="9">
        <v>45261</v>
      </c>
      <c r="L121" t="s">
        <v>43</v>
      </c>
      <c r="M121" t="s">
        <v>33</v>
      </c>
      <c r="N121" s="11">
        <f>_xlfn.XLOOKUP(B121,Summary!$C$4:$C$9,Summary!$B$4:$B$9)</f>
        <v>0.22</v>
      </c>
    </row>
    <row r="122" spans="1:14" x14ac:dyDescent="0.25">
      <c r="A122">
        <v>16474</v>
      </c>
      <c r="B122" t="s">
        <v>31</v>
      </c>
      <c r="C122" t="s">
        <v>37</v>
      </c>
      <c r="D122">
        <v>448</v>
      </c>
      <c r="E122">
        <v>10</v>
      </c>
      <c r="F122">
        <v>300</v>
      </c>
      <c r="G122">
        <v>134400</v>
      </c>
      <c r="H122" t="s">
        <v>77</v>
      </c>
      <c r="I122">
        <v>9408</v>
      </c>
      <c r="J122">
        <v>12992</v>
      </c>
      <c r="K122" s="9">
        <v>45261</v>
      </c>
      <c r="L122" t="s">
        <v>42</v>
      </c>
      <c r="M122" t="s">
        <v>36</v>
      </c>
      <c r="N122" s="11">
        <f>_xlfn.XLOOKUP(B122,Summary!$C$4:$C$9,Summary!$B$4:$B$9)</f>
        <v>0.23</v>
      </c>
    </row>
    <row r="123" spans="1:14" x14ac:dyDescent="0.25">
      <c r="A123">
        <v>55012</v>
      </c>
      <c r="B123" t="s">
        <v>45</v>
      </c>
      <c r="C123" t="s">
        <v>40</v>
      </c>
      <c r="D123">
        <v>615</v>
      </c>
      <c r="E123">
        <v>260</v>
      </c>
      <c r="F123">
        <v>15</v>
      </c>
      <c r="G123">
        <v>9225</v>
      </c>
      <c r="H123" t="s">
        <v>77</v>
      </c>
      <c r="I123">
        <v>0</v>
      </c>
      <c r="J123">
        <v>3075</v>
      </c>
      <c r="K123" s="9">
        <v>45261</v>
      </c>
      <c r="L123" t="s">
        <v>28</v>
      </c>
      <c r="M123" t="s">
        <v>30</v>
      </c>
      <c r="N123" s="11">
        <f>_xlfn.XLOOKUP(B123,Summary!$C$4:$C$9,Summary!$B$4:$B$9)</f>
        <v>0.24</v>
      </c>
    </row>
    <row r="124" spans="1:14" x14ac:dyDescent="0.25">
      <c r="A124">
        <v>43218</v>
      </c>
      <c r="B124" t="s">
        <v>34</v>
      </c>
      <c r="C124" t="s">
        <v>37</v>
      </c>
      <c r="D124">
        <v>2532</v>
      </c>
      <c r="E124">
        <v>10</v>
      </c>
      <c r="F124">
        <v>7</v>
      </c>
      <c r="G124">
        <v>17724</v>
      </c>
      <c r="H124" t="s">
        <v>76</v>
      </c>
      <c r="I124">
        <v>1949.6399999999999</v>
      </c>
      <c r="J124">
        <v>3114.3599999999997</v>
      </c>
      <c r="K124" s="9">
        <v>45262</v>
      </c>
      <c r="L124" t="s">
        <v>43</v>
      </c>
      <c r="M124" t="s">
        <v>26</v>
      </c>
      <c r="N124" s="11">
        <f>_xlfn.XLOOKUP(B124,Summary!$C$4:$C$9,Summary!$B$4:$B$9)</f>
        <v>0.18</v>
      </c>
    </row>
    <row r="125" spans="1:14" x14ac:dyDescent="0.25">
      <c r="A125">
        <v>25283</v>
      </c>
      <c r="B125" t="s">
        <v>46</v>
      </c>
      <c r="C125" t="s">
        <v>37</v>
      </c>
      <c r="D125">
        <v>2152</v>
      </c>
      <c r="E125">
        <v>10</v>
      </c>
      <c r="F125">
        <v>15</v>
      </c>
      <c r="G125">
        <v>32280</v>
      </c>
      <c r="H125" t="s">
        <v>77</v>
      </c>
      <c r="I125">
        <v>0</v>
      </c>
      <c r="J125">
        <v>10760</v>
      </c>
      <c r="K125" s="9">
        <v>45263</v>
      </c>
      <c r="L125" t="s">
        <v>28</v>
      </c>
      <c r="M125" t="s">
        <v>30</v>
      </c>
      <c r="N125" s="11">
        <f>_xlfn.XLOOKUP(B125,Summary!$C$4:$C$9,Summary!$B$4:$B$9)</f>
        <v>0.2</v>
      </c>
    </row>
    <row r="126" spans="1:14" x14ac:dyDescent="0.25">
      <c r="A126">
        <v>59693</v>
      </c>
      <c r="B126" t="s">
        <v>45</v>
      </c>
      <c r="C126" t="s">
        <v>37</v>
      </c>
      <c r="D126">
        <v>973</v>
      </c>
      <c r="E126">
        <v>10</v>
      </c>
      <c r="F126">
        <v>20</v>
      </c>
      <c r="G126">
        <v>19460</v>
      </c>
      <c r="H126" t="s">
        <v>77</v>
      </c>
      <c r="I126">
        <v>1751.4</v>
      </c>
      <c r="J126">
        <v>7978.5999999999985</v>
      </c>
      <c r="K126" s="9">
        <v>45264</v>
      </c>
      <c r="L126" t="s">
        <v>42</v>
      </c>
      <c r="M126" t="s">
        <v>26</v>
      </c>
      <c r="N126" s="11">
        <f>_xlfn.XLOOKUP(B126,Summary!$C$4:$C$9,Summary!$B$4:$B$9)</f>
        <v>0.24</v>
      </c>
    </row>
    <row r="127" spans="1:14" x14ac:dyDescent="0.25">
      <c r="A127">
        <v>52473</v>
      </c>
      <c r="B127" t="s">
        <v>29</v>
      </c>
      <c r="C127" t="s">
        <v>27</v>
      </c>
      <c r="D127">
        <v>2811</v>
      </c>
      <c r="E127">
        <v>3</v>
      </c>
      <c r="F127">
        <v>300</v>
      </c>
      <c r="G127">
        <v>843300</v>
      </c>
      <c r="H127" t="s">
        <v>76</v>
      </c>
      <c r="I127">
        <v>92763</v>
      </c>
      <c r="J127">
        <v>47787</v>
      </c>
      <c r="K127" s="9">
        <v>45264</v>
      </c>
      <c r="L127" t="s">
        <v>43</v>
      </c>
      <c r="M127" t="s">
        <v>36</v>
      </c>
      <c r="N127" s="11">
        <f>_xlfn.XLOOKUP(B127,Summary!$C$4:$C$9,Summary!$B$4:$B$9)</f>
        <v>0.19</v>
      </c>
    </row>
    <row r="128" spans="1:14" x14ac:dyDescent="0.25">
      <c r="A128">
        <v>73641</v>
      </c>
      <c r="B128" t="s">
        <v>44</v>
      </c>
      <c r="C128" t="s">
        <v>38</v>
      </c>
      <c r="D128">
        <v>2861</v>
      </c>
      <c r="E128">
        <v>120</v>
      </c>
      <c r="F128">
        <v>15</v>
      </c>
      <c r="G128">
        <v>42915</v>
      </c>
      <c r="H128" t="s">
        <v>76</v>
      </c>
      <c r="I128">
        <v>2145.75</v>
      </c>
      <c r="J128">
        <v>12159.25</v>
      </c>
      <c r="K128" s="9">
        <v>45265</v>
      </c>
      <c r="L128" t="s">
        <v>42</v>
      </c>
      <c r="M128" t="s">
        <v>30</v>
      </c>
      <c r="N128" s="11">
        <f>_xlfn.XLOOKUP(B128,Summary!$C$4:$C$9,Summary!$B$4:$B$9)</f>
        <v>0.22</v>
      </c>
    </row>
    <row r="129" spans="1:14" x14ac:dyDescent="0.25">
      <c r="A129">
        <v>96672</v>
      </c>
      <c r="B129" t="s">
        <v>29</v>
      </c>
      <c r="C129" t="s">
        <v>37</v>
      </c>
      <c r="D129">
        <v>1013</v>
      </c>
      <c r="E129">
        <v>10</v>
      </c>
      <c r="F129">
        <v>12</v>
      </c>
      <c r="G129">
        <v>12156</v>
      </c>
      <c r="H129" t="s">
        <v>77</v>
      </c>
      <c r="I129">
        <v>1580.28</v>
      </c>
      <c r="J129">
        <v>7536.7199999999993</v>
      </c>
      <c r="K129" s="9">
        <v>45266</v>
      </c>
      <c r="L129" t="s">
        <v>43</v>
      </c>
      <c r="M129" t="s">
        <v>33</v>
      </c>
      <c r="N129" s="11">
        <f>_xlfn.XLOOKUP(B129,Summary!$C$4:$C$9,Summary!$B$4:$B$9)</f>
        <v>0.19</v>
      </c>
    </row>
    <row r="130" spans="1:14" x14ac:dyDescent="0.25">
      <c r="A130">
        <v>21885</v>
      </c>
      <c r="B130" t="s">
        <v>31</v>
      </c>
      <c r="C130" t="s">
        <v>39</v>
      </c>
      <c r="D130">
        <v>1734</v>
      </c>
      <c r="E130">
        <v>250</v>
      </c>
      <c r="F130">
        <v>12</v>
      </c>
      <c r="G130">
        <v>20808</v>
      </c>
      <c r="H130" t="s">
        <v>76</v>
      </c>
      <c r="I130">
        <v>2288.88</v>
      </c>
      <c r="J130">
        <v>13317.119999999999</v>
      </c>
      <c r="K130" s="9">
        <v>45266</v>
      </c>
      <c r="L130" t="s">
        <v>43</v>
      </c>
      <c r="M130" t="s">
        <v>33</v>
      </c>
      <c r="N130" s="11">
        <f>_xlfn.XLOOKUP(B130,Summary!$C$4:$C$9,Summary!$B$4:$B$9)</f>
        <v>0.23</v>
      </c>
    </row>
    <row r="131" spans="1:14" x14ac:dyDescent="0.25">
      <c r="A131">
        <v>57174</v>
      </c>
      <c r="B131" t="s">
        <v>34</v>
      </c>
      <c r="C131" t="s">
        <v>37</v>
      </c>
      <c r="D131">
        <v>1823</v>
      </c>
      <c r="E131">
        <v>10</v>
      </c>
      <c r="F131">
        <v>125</v>
      </c>
      <c r="G131">
        <v>227875</v>
      </c>
      <c r="H131" t="s">
        <v>77</v>
      </c>
      <c r="I131">
        <v>2278.75</v>
      </c>
      <c r="J131">
        <v>6836.25</v>
      </c>
      <c r="K131" s="9">
        <v>45266</v>
      </c>
      <c r="L131" t="s">
        <v>41</v>
      </c>
      <c r="M131" t="s">
        <v>35</v>
      </c>
      <c r="N131" s="11">
        <f>_xlfn.XLOOKUP(B131,Summary!$C$4:$C$9,Summary!$B$4:$B$9)</f>
        <v>0.18</v>
      </c>
    </row>
    <row r="132" spans="1:14" x14ac:dyDescent="0.25">
      <c r="A132">
        <v>74144</v>
      </c>
      <c r="B132" t="s">
        <v>31</v>
      </c>
      <c r="C132" t="s">
        <v>38</v>
      </c>
      <c r="D132">
        <v>2826</v>
      </c>
      <c r="E132">
        <v>120</v>
      </c>
      <c r="F132">
        <v>15</v>
      </c>
      <c r="G132">
        <v>42390</v>
      </c>
      <c r="H132" t="s">
        <v>77</v>
      </c>
      <c r="I132">
        <v>6358.5</v>
      </c>
      <c r="J132">
        <v>7771.5</v>
      </c>
      <c r="K132" s="9">
        <v>45266</v>
      </c>
      <c r="L132" t="s">
        <v>43</v>
      </c>
      <c r="M132" t="s">
        <v>30</v>
      </c>
      <c r="N132" s="11">
        <f>_xlfn.XLOOKUP(B132,Summary!$C$4:$C$9,Summary!$B$4:$B$9)</f>
        <v>0.23</v>
      </c>
    </row>
    <row r="133" spans="1:14" x14ac:dyDescent="0.25">
      <c r="A133">
        <v>28893</v>
      </c>
      <c r="B133" t="s">
        <v>31</v>
      </c>
      <c r="C133" t="s">
        <v>39</v>
      </c>
      <c r="D133">
        <v>2487</v>
      </c>
      <c r="E133">
        <v>250</v>
      </c>
      <c r="F133">
        <v>7</v>
      </c>
      <c r="G133">
        <v>17409</v>
      </c>
      <c r="H133" t="s">
        <v>77</v>
      </c>
      <c r="I133">
        <v>870.45</v>
      </c>
      <c r="J133">
        <v>4103.5499999999993</v>
      </c>
      <c r="K133" s="9">
        <v>45266</v>
      </c>
      <c r="L133" t="s">
        <v>42</v>
      </c>
      <c r="M133" t="s">
        <v>26</v>
      </c>
      <c r="N133" s="11">
        <f>_xlfn.XLOOKUP(B133,Summary!$C$4:$C$9,Summary!$B$4:$B$9)</f>
        <v>0.23</v>
      </c>
    </row>
    <row r="134" spans="1:14" x14ac:dyDescent="0.25">
      <c r="A134">
        <v>50397</v>
      </c>
      <c r="B134" t="s">
        <v>34</v>
      </c>
      <c r="C134" t="s">
        <v>40</v>
      </c>
      <c r="D134">
        <v>1403</v>
      </c>
      <c r="E134">
        <v>260</v>
      </c>
      <c r="F134">
        <v>7</v>
      </c>
      <c r="G134">
        <v>9821</v>
      </c>
      <c r="H134" t="s">
        <v>76</v>
      </c>
      <c r="I134">
        <v>589.26</v>
      </c>
      <c r="J134">
        <v>2216.7399999999998</v>
      </c>
      <c r="K134" s="9">
        <v>45267</v>
      </c>
      <c r="L134" t="s">
        <v>42</v>
      </c>
      <c r="M134" t="s">
        <v>26</v>
      </c>
      <c r="N134" s="11">
        <f>_xlfn.XLOOKUP(B134,Summary!$C$4:$C$9,Summary!$B$4:$B$9)</f>
        <v>0.18</v>
      </c>
    </row>
    <row r="135" spans="1:14" x14ac:dyDescent="0.25">
      <c r="A135">
        <v>98283</v>
      </c>
      <c r="B135" t="s">
        <v>31</v>
      </c>
      <c r="C135" t="s">
        <v>32</v>
      </c>
      <c r="D135">
        <v>1403</v>
      </c>
      <c r="E135">
        <v>5</v>
      </c>
      <c r="F135">
        <v>7</v>
      </c>
      <c r="G135">
        <v>9821</v>
      </c>
      <c r="H135" t="s">
        <v>76</v>
      </c>
      <c r="I135">
        <v>589.26</v>
      </c>
      <c r="J135">
        <v>2216.7399999999998</v>
      </c>
      <c r="K135" s="9">
        <v>45269</v>
      </c>
      <c r="L135" t="s">
        <v>42</v>
      </c>
      <c r="M135" t="s">
        <v>26</v>
      </c>
      <c r="N135" s="11">
        <f>_xlfn.XLOOKUP(B135,Summary!$C$4:$C$9,Summary!$B$4:$B$9)</f>
        <v>0.23</v>
      </c>
    </row>
    <row r="136" spans="1:14" x14ac:dyDescent="0.25">
      <c r="A136">
        <v>79449</v>
      </c>
      <c r="B136" t="s">
        <v>34</v>
      </c>
      <c r="C136" t="s">
        <v>32</v>
      </c>
      <c r="D136">
        <v>1857</v>
      </c>
      <c r="E136">
        <v>5</v>
      </c>
      <c r="F136">
        <v>125</v>
      </c>
      <c r="G136">
        <v>232125</v>
      </c>
      <c r="H136" t="s">
        <v>77</v>
      </c>
      <c r="I136">
        <v>20891.25</v>
      </c>
      <c r="J136">
        <v>-11606.25</v>
      </c>
      <c r="K136" s="9">
        <v>45269</v>
      </c>
      <c r="L136" t="s">
        <v>42</v>
      </c>
      <c r="M136" t="s">
        <v>35</v>
      </c>
      <c r="N136" s="11">
        <f>_xlfn.XLOOKUP(B136,Summary!$C$4:$C$9,Summary!$B$4:$B$9)</f>
        <v>0.18</v>
      </c>
    </row>
    <row r="137" spans="1:14" x14ac:dyDescent="0.25">
      <c r="A137">
        <v>87028</v>
      </c>
      <c r="B137" t="s">
        <v>45</v>
      </c>
      <c r="C137" t="s">
        <v>37</v>
      </c>
      <c r="D137">
        <v>727</v>
      </c>
      <c r="E137">
        <v>10</v>
      </c>
      <c r="F137">
        <v>125</v>
      </c>
      <c r="G137">
        <v>90875</v>
      </c>
      <c r="H137" t="s">
        <v>76</v>
      </c>
      <c r="I137">
        <v>908.75</v>
      </c>
      <c r="J137">
        <v>2726.25</v>
      </c>
      <c r="K137" s="9">
        <v>45269</v>
      </c>
      <c r="L137" t="s">
        <v>41</v>
      </c>
      <c r="M137" t="s">
        <v>35</v>
      </c>
      <c r="N137" s="11">
        <f>_xlfn.XLOOKUP(B137,Summary!$C$4:$C$9,Summary!$B$4:$B$9)</f>
        <v>0.24</v>
      </c>
    </row>
    <row r="138" spans="1:14" x14ac:dyDescent="0.25">
      <c r="A138">
        <v>86432</v>
      </c>
      <c r="B138" t="s">
        <v>45</v>
      </c>
      <c r="C138" t="s">
        <v>32</v>
      </c>
      <c r="D138">
        <v>1562</v>
      </c>
      <c r="E138">
        <v>5</v>
      </c>
      <c r="F138">
        <v>300</v>
      </c>
      <c r="G138">
        <v>468600</v>
      </c>
      <c r="H138" t="s">
        <v>76</v>
      </c>
      <c r="I138">
        <v>37488</v>
      </c>
      <c r="J138">
        <v>40612</v>
      </c>
      <c r="K138" s="9">
        <v>45270</v>
      </c>
      <c r="L138" t="s">
        <v>42</v>
      </c>
      <c r="M138" t="s">
        <v>36</v>
      </c>
      <c r="N138" s="11">
        <f>_xlfn.XLOOKUP(B138,Summary!$C$4:$C$9,Summary!$B$4:$B$9)</f>
        <v>0.24</v>
      </c>
    </row>
    <row r="139" spans="1:14" x14ac:dyDescent="0.25">
      <c r="A139">
        <v>55250</v>
      </c>
      <c r="B139" t="s">
        <v>45</v>
      </c>
      <c r="C139" t="s">
        <v>39</v>
      </c>
      <c r="D139">
        <v>1956</v>
      </c>
      <c r="E139">
        <v>250</v>
      </c>
      <c r="F139">
        <v>12</v>
      </c>
      <c r="G139">
        <v>23472</v>
      </c>
      <c r="H139" t="s">
        <v>76</v>
      </c>
      <c r="I139">
        <v>2112.48</v>
      </c>
      <c r="J139">
        <v>15491.52</v>
      </c>
      <c r="K139" s="9">
        <v>45270</v>
      </c>
      <c r="L139" t="s">
        <v>42</v>
      </c>
      <c r="M139" t="s">
        <v>33</v>
      </c>
      <c r="N139" s="11">
        <f>_xlfn.XLOOKUP(B139,Summary!$C$4:$C$9,Summary!$B$4:$B$9)</f>
        <v>0.24</v>
      </c>
    </row>
    <row r="140" spans="1:14" x14ac:dyDescent="0.25">
      <c r="A140">
        <v>42597</v>
      </c>
      <c r="B140" t="s">
        <v>29</v>
      </c>
      <c r="C140" t="s">
        <v>37</v>
      </c>
      <c r="D140">
        <v>807</v>
      </c>
      <c r="E140">
        <v>10</v>
      </c>
      <c r="F140">
        <v>300</v>
      </c>
      <c r="G140">
        <v>242100</v>
      </c>
      <c r="H140" t="s">
        <v>76</v>
      </c>
      <c r="I140">
        <v>31473</v>
      </c>
      <c r="J140">
        <v>8877</v>
      </c>
      <c r="K140" s="9">
        <v>45271</v>
      </c>
      <c r="L140" t="s">
        <v>43</v>
      </c>
      <c r="M140" t="s">
        <v>36</v>
      </c>
      <c r="N140" s="11">
        <f>_xlfn.XLOOKUP(B140,Summary!$C$4:$C$9,Summary!$B$4:$B$9)</f>
        <v>0.19</v>
      </c>
    </row>
    <row r="141" spans="1:14" x14ac:dyDescent="0.25">
      <c r="A141">
        <v>83587</v>
      </c>
      <c r="B141" t="s">
        <v>31</v>
      </c>
      <c r="C141" t="s">
        <v>27</v>
      </c>
      <c r="D141">
        <v>1174</v>
      </c>
      <c r="E141">
        <v>3</v>
      </c>
      <c r="F141">
        <v>125</v>
      </c>
      <c r="G141">
        <v>146750</v>
      </c>
      <c r="H141" t="s">
        <v>77</v>
      </c>
      <c r="I141">
        <v>22012.5</v>
      </c>
      <c r="J141">
        <v>-16142.5</v>
      </c>
      <c r="K141" s="9">
        <v>45271</v>
      </c>
      <c r="L141" t="s">
        <v>43</v>
      </c>
      <c r="M141" t="s">
        <v>35</v>
      </c>
      <c r="N141" s="11">
        <f>_xlfn.XLOOKUP(B141,Summary!$C$4:$C$9,Summary!$B$4:$B$9)</f>
        <v>0.23</v>
      </c>
    </row>
    <row r="142" spans="1:14" x14ac:dyDescent="0.25">
      <c r="A142">
        <v>21935</v>
      </c>
      <c r="B142" t="s">
        <v>29</v>
      </c>
      <c r="C142" t="s">
        <v>27</v>
      </c>
      <c r="D142">
        <v>888</v>
      </c>
      <c r="E142">
        <v>3</v>
      </c>
      <c r="F142">
        <v>15</v>
      </c>
      <c r="G142">
        <v>13320</v>
      </c>
      <c r="H142" t="s">
        <v>77</v>
      </c>
      <c r="I142">
        <v>0</v>
      </c>
      <c r="J142">
        <v>4440</v>
      </c>
      <c r="K142" s="9">
        <v>45272</v>
      </c>
      <c r="L142" t="s">
        <v>28</v>
      </c>
      <c r="M142" t="s">
        <v>30</v>
      </c>
      <c r="N142" s="11">
        <f>_xlfn.XLOOKUP(B142,Summary!$C$4:$C$9,Summary!$B$4:$B$9)</f>
        <v>0.19</v>
      </c>
    </row>
    <row r="143" spans="1:14" x14ac:dyDescent="0.25">
      <c r="A143">
        <v>17930</v>
      </c>
      <c r="B143" t="s">
        <v>29</v>
      </c>
      <c r="C143" t="s">
        <v>40</v>
      </c>
      <c r="D143">
        <v>1159</v>
      </c>
      <c r="E143">
        <v>260</v>
      </c>
      <c r="F143">
        <v>7</v>
      </c>
      <c r="G143">
        <v>8113</v>
      </c>
      <c r="H143" t="s">
        <v>77</v>
      </c>
      <c r="I143">
        <v>405.65</v>
      </c>
      <c r="J143">
        <v>1912.3500000000004</v>
      </c>
      <c r="K143" s="9">
        <v>45273</v>
      </c>
      <c r="L143" t="s">
        <v>42</v>
      </c>
      <c r="M143" t="s">
        <v>26</v>
      </c>
      <c r="N143" s="11">
        <f>_xlfn.XLOOKUP(B143,Summary!$C$4:$C$9,Summary!$B$4:$B$9)</f>
        <v>0.19</v>
      </c>
    </row>
    <row r="144" spans="1:14" x14ac:dyDescent="0.25">
      <c r="A144">
        <v>88319</v>
      </c>
      <c r="B144" t="s">
        <v>44</v>
      </c>
      <c r="C144" t="s">
        <v>38</v>
      </c>
      <c r="D144">
        <v>905</v>
      </c>
      <c r="E144">
        <v>120</v>
      </c>
      <c r="F144">
        <v>20</v>
      </c>
      <c r="G144">
        <v>18100</v>
      </c>
      <c r="H144" t="s">
        <v>76</v>
      </c>
      <c r="I144">
        <v>2172</v>
      </c>
      <c r="J144">
        <v>6878</v>
      </c>
      <c r="K144" s="9">
        <v>45273</v>
      </c>
      <c r="L144" t="s">
        <v>43</v>
      </c>
      <c r="M144" t="s">
        <v>26</v>
      </c>
      <c r="N144" s="11">
        <f>_xlfn.XLOOKUP(B144,Summary!$C$4:$C$9,Summary!$B$4:$B$9)</f>
        <v>0.22</v>
      </c>
    </row>
    <row r="145" spans="1:14" x14ac:dyDescent="0.25">
      <c r="A145">
        <v>89468</v>
      </c>
      <c r="B145" t="s">
        <v>34</v>
      </c>
      <c r="C145" t="s">
        <v>40</v>
      </c>
      <c r="D145">
        <v>2240</v>
      </c>
      <c r="E145">
        <v>260</v>
      </c>
      <c r="F145">
        <v>350</v>
      </c>
      <c r="G145">
        <v>784000</v>
      </c>
      <c r="H145" t="s">
        <v>76</v>
      </c>
      <c r="I145">
        <v>78400</v>
      </c>
      <c r="J145">
        <v>123200</v>
      </c>
      <c r="K145" s="9">
        <v>45273</v>
      </c>
      <c r="L145" t="s">
        <v>43</v>
      </c>
      <c r="M145" t="s">
        <v>26</v>
      </c>
      <c r="N145" s="11">
        <f>_xlfn.XLOOKUP(B145,Summary!$C$4:$C$9,Summary!$B$4:$B$9)</f>
        <v>0.18</v>
      </c>
    </row>
    <row r="146" spans="1:14" x14ac:dyDescent="0.25">
      <c r="A146">
        <v>17233</v>
      </c>
      <c r="B146" t="s">
        <v>46</v>
      </c>
      <c r="C146" t="s">
        <v>39</v>
      </c>
      <c r="D146">
        <v>269</v>
      </c>
      <c r="E146">
        <v>250</v>
      </c>
      <c r="F146">
        <v>300</v>
      </c>
      <c r="G146">
        <v>80700</v>
      </c>
      <c r="H146" t="s">
        <v>77</v>
      </c>
      <c r="I146">
        <v>11298</v>
      </c>
      <c r="J146">
        <v>2152</v>
      </c>
      <c r="K146" s="9">
        <v>45274</v>
      </c>
      <c r="L146" t="s">
        <v>43</v>
      </c>
      <c r="M146" t="s">
        <v>36</v>
      </c>
      <c r="N146" s="11">
        <f>_xlfn.XLOOKUP(B146,Summary!$C$4:$C$9,Summary!$B$4:$B$9)</f>
        <v>0.2</v>
      </c>
    </row>
    <row r="147" spans="1:14" x14ac:dyDescent="0.25">
      <c r="A147">
        <v>88352</v>
      </c>
      <c r="B147" t="s">
        <v>31</v>
      </c>
      <c r="C147" t="s">
        <v>37</v>
      </c>
      <c r="D147">
        <v>1922</v>
      </c>
      <c r="E147">
        <v>10</v>
      </c>
      <c r="F147">
        <v>350</v>
      </c>
      <c r="G147">
        <v>672700</v>
      </c>
      <c r="H147" t="s">
        <v>77</v>
      </c>
      <c r="I147">
        <v>94178</v>
      </c>
      <c r="J147">
        <v>78802</v>
      </c>
      <c r="K147" s="9">
        <v>45274</v>
      </c>
      <c r="L147" t="s">
        <v>43</v>
      </c>
      <c r="M147" t="s">
        <v>26</v>
      </c>
      <c r="N147" s="11">
        <f>_xlfn.XLOOKUP(B147,Summary!$C$4:$C$9,Summary!$B$4:$B$9)</f>
        <v>0.23</v>
      </c>
    </row>
    <row r="148" spans="1:14" x14ac:dyDescent="0.25">
      <c r="A148">
        <v>87185</v>
      </c>
      <c r="B148" t="s">
        <v>45</v>
      </c>
      <c r="C148" t="s">
        <v>39</v>
      </c>
      <c r="D148">
        <v>1867</v>
      </c>
      <c r="E148">
        <v>250</v>
      </c>
      <c r="F148">
        <v>300</v>
      </c>
      <c r="G148">
        <v>560100</v>
      </c>
      <c r="H148" t="s">
        <v>76</v>
      </c>
      <c r="I148">
        <v>50409</v>
      </c>
      <c r="J148">
        <v>42941</v>
      </c>
      <c r="K148" s="9">
        <v>45276</v>
      </c>
      <c r="L148" t="s">
        <v>42</v>
      </c>
      <c r="M148" t="s">
        <v>36</v>
      </c>
      <c r="N148" s="11">
        <f>_xlfn.XLOOKUP(B148,Summary!$C$4:$C$9,Summary!$B$4:$B$9)</f>
        <v>0.24</v>
      </c>
    </row>
    <row r="149" spans="1:14" x14ac:dyDescent="0.25">
      <c r="A149">
        <v>60273</v>
      </c>
      <c r="B149" t="s">
        <v>45</v>
      </c>
      <c r="C149" t="s">
        <v>32</v>
      </c>
      <c r="D149">
        <v>2723</v>
      </c>
      <c r="E149">
        <v>5</v>
      </c>
      <c r="F149">
        <v>12</v>
      </c>
      <c r="G149">
        <v>32676</v>
      </c>
      <c r="H149" t="s">
        <v>76</v>
      </c>
      <c r="I149">
        <v>1960.56</v>
      </c>
      <c r="J149">
        <v>22546.44</v>
      </c>
      <c r="K149" s="9">
        <v>45277</v>
      </c>
      <c r="L149" t="s">
        <v>42</v>
      </c>
      <c r="M149" t="s">
        <v>33</v>
      </c>
      <c r="N149" s="11">
        <f>_xlfn.XLOOKUP(B149,Summary!$C$4:$C$9,Summary!$B$4:$B$9)</f>
        <v>0.24</v>
      </c>
    </row>
    <row r="150" spans="1:14" x14ac:dyDescent="0.25">
      <c r="A150">
        <v>65221</v>
      </c>
      <c r="B150" t="s">
        <v>44</v>
      </c>
      <c r="C150" t="s">
        <v>27</v>
      </c>
      <c r="D150">
        <v>562</v>
      </c>
      <c r="E150">
        <v>3</v>
      </c>
      <c r="F150">
        <v>12</v>
      </c>
      <c r="G150">
        <v>6744</v>
      </c>
      <c r="H150" t="s">
        <v>77</v>
      </c>
      <c r="I150">
        <v>404.64</v>
      </c>
      <c r="J150">
        <v>4653.3599999999997</v>
      </c>
      <c r="K150" s="9">
        <v>45278</v>
      </c>
      <c r="L150" t="s">
        <v>42</v>
      </c>
      <c r="M150" t="s">
        <v>33</v>
      </c>
      <c r="N150" s="11">
        <f>_xlfn.XLOOKUP(B150,Summary!$C$4:$C$9,Summary!$B$4:$B$9)</f>
        <v>0.22</v>
      </c>
    </row>
    <row r="151" spans="1:14" x14ac:dyDescent="0.25">
      <c r="A151">
        <v>97337</v>
      </c>
      <c r="B151" t="s">
        <v>46</v>
      </c>
      <c r="C151" t="s">
        <v>38</v>
      </c>
      <c r="D151">
        <v>1582</v>
      </c>
      <c r="E151">
        <v>120</v>
      </c>
      <c r="F151">
        <v>7</v>
      </c>
      <c r="G151">
        <v>11074</v>
      </c>
      <c r="H151" t="s">
        <v>76</v>
      </c>
      <c r="I151">
        <v>775.18</v>
      </c>
      <c r="J151">
        <v>2388.8199999999997</v>
      </c>
      <c r="K151" s="9">
        <v>45278</v>
      </c>
      <c r="L151" t="s">
        <v>42</v>
      </c>
      <c r="M151" t="s">
        <v>26</v>
      </c>
      <c r="N151" s="11">
        <f>_xlfn.XLOOKUP(B151,Summary!$C$4:$C$9,Summary!$B$4:$B$9)</f>
        <v>0.2</v>
      </c>
    </row>
    <row r="152" spans="1:14" x14ac:dyDescent="0.25">
      <c r="A152">
        <v>81190</v>
      </c>
      <c r="B152" t="s">
        <v>31</v>
      </c>
      <c r="C152" t="s">
        <v>38</v>
      </c>
      <c r="D152">
        <v>1804</v>
      </c>
      <c r="E152">
        <v>120</v>
      </c>
      <c r="F152">
        <v>125</v>
      </c>
      <c r="G152">
        <v>225500</v>
      </c>
      <c r="H152" t="s">
        <v>77</v>
      </c>
      <c r="I152">
        <v>0</v>
      </c>
      <c r="J152">
        <v>9020</v>
      </c>
      <c r="K152" s="9">
        <v>45278</v>
      </c>
      <c r="L152" t="s">
        <v>28</v>
      </c>
      <c r="M152" t="s">
        <v>35</v>
      </c>
      <c r="N152" s="11">
        <f>_xlfn.XLOOKUP(B152,Summary!$C$4:$C$9,Summary!$B$4:$B$9)</f>
        <v>0.23</v>
      </c>
    </row>
    <row r="153" spans="1:14" x14ac:dyDescent="0.25">
      <c r="A153">
        <v>98040</v>
      </c>
      <c r="B153" t="s">
        <v>44</v>
      </c>
      <c r="C153" t="s">
        <v>38</v>
      </c>
      <c r="D153">
        <v>2605</v>
      </c>
      <c r="E153">
        <v>120</v>
      </c>
      <c r="F153">
        <v>300</v>
      </c>
      <c r="G153">
        <v>781500</v>
      </c>
      <c r="H153" t="s">
        <v>76</v>
      </c>
      <c r="I153">
        <v>101595</v>
      </c>
      <c r="J153">
        <v>28655</v>
      </c>
      <c r="K153" s="9">
        <v>45278</v>
      </c>
      <c r="L153" t="s">
        <v>43</v>
      </c>
      <c r="M153" t="s">
        <v>36</v>
      </c>
      <c r="N153" s="11">
        <f>_xlfn.XLOOKUP(B153,Summary!$C$4:$C$9,Summary!$B$4:$B$9)</f>
        <v>0.22</v>
      </c>
    </row>
    <row r="154" spans="1:14" x14ac:dyDescent="0.25">
      <c r="A154">
        <v>78612</v>
      </c>
      <c r="B154" t="s">
        <v>46</v>
      </c>
      <c r="C154" t="s">
        <v>37</v>
      </c>
      <c r="D154">
        <v>2729</v>
      </c>
      <c r="E154">
        <v>10</v>
      </c>
      <c r="F154">
        <v>125</v>
      </c>
      <c r="G154">
        <v>341125</v>
      </c>
      <c r="H154" t="s">
        <v>76</v>
      </c>
      <c r="I154">
        <v>6822.5</v>
      </c>
      <c r="J154">
        <v>6822.5</v>
      </c>
      <c r="K154" s="9">
        <v>45279</v>
      </c>
      <c r="L154" t="s">
        <v>41</v>
      </c>
      <c r="M154" t="s">
        <v>35</v>
      </c>
      <c r="N154" s="11">
        <f>_xlfn.XLOOKUP(B154,Summary!$C$4:$C$9,Summary!$B$4:$B$9)</f>
        <v>0.2</v>
      </c>
    </row>
    <row r="155" spans="1:14" x14ac:dyDescent="0.25">
      <c r="A155">
        <v>93247</v>
      </c>
      <c r="B155" t="s">
        <v>45</v>
      </c>
      <c r="C155" t="s">
        <v>37</v>
      </c>
      <c r="D155">
        <v>2905</v>
      </c>
      <c r="E155">
        <v>10</v>
      </c>
      <c r="F155">
        <v>300</v>
      </c>
      <c r="G155">
        <v>871500</v>
      </c>
      <c r="H155" t="s">
        <v>76</v>
      </c>
      <c r="I155">
        <v>8715</v>
      </c>
      <c r="J155">
        <v>136535</v>
      </c>
      <c r="K155" s="9">
        <v>45279</v>
      </c>
      <c r="L155" t="s">
        <v>41</v>
      </c>
      <c r="M155" t="s">
        <v>36</v>
      </c>
      <c r="N155" s="11">
        <f>_xlfn.XLOOKUP(B155,Summary!$C$4:$C$9,Summary!$B$4:$B$9)</f>
        <v>0.24</v>
      </c>
    </row>
    <row r="156" spans="1:14" x14ac:dyDescent="0.25">
      <c r="A156">
        <v>93736</v>
      </c>
      <c r="B156" t="s">
        <v>34</v>
      </c>
      <c r="C156" t="s">
        <v>39</v>
      </c>
      <c r="D156">
        <v>1221</v>
      </c>
      <c r="E156">
        <v>250</v>
      </c>
      <c r="F156">
        <v>300</v>
      </c>
      <c r="G156">
        <v>366300</v>
      </c>
      <c r="H156" t="s">
        <v>76</v>
      </c>
      <c r="I156">
        <v>21978</v>
      </c>
      <c r="J156">
        <v>39072</v>
      </c>
      <c r="K156" s="9">
        <v>45279</v>
      </c>
      <c r="L156" t="s">
        <v>42</v>
      </c>
      <c r="M156" t="s">
        <v>36</v>
      </c>
      <c r="N156" s="11">
        <f>_xlfn.XLOOKUP(B156,Summary!$C$4:$C$9,Summary!$B$4:$B$9)</f>
        <v>0.18</v>
      </c>
    </row>
    <row r="157" spans="1:14" x14ac:dyDescent="0.25">
      <c r="A157">
        <v>64882</v>
      </c>
      <c r="B157" t="s">
        <v>31</v>
      </c>
      <c r="C157" t="s">
        <v>38</v>
      </c>
      <c r="D157">
        <v>2177</v>
      </c>
      <c r="E157">
        <v>120</v>
      </c>
      <c r="F157">
        <v>350</v>
      </c>
      <c r="G157">
        <v>761950</v>
      </c>
      <c r="H157" t="s">
        <v>77</v>
      </c>
      <c r="I157">
        <v>30478</v>
      </c>
      <c r="J157">
        <v>165452</v>
      </c>
      <c r="K157" s="9">
        <v>45279</v>
      </c>
      <c r="L157" t="s">
        <v>41</v>
      </c>
      <c r="M157" t="s">
        <v>26</v>
      </c>
      <c r="N157" s="11">
        <f>_xlfn.XLOOKUP(B157,Summary!$C$4:$C$9,Summary!$B$4:$B$9)</f>
        <v>0.23</v>
      </c>
    </row>
    <row r="158" spans="1:14" x14ac:dyDescent="0.25">
      <c r="A158">
        <v>57344</v>
      </c>
      <c r="B158" t="s">
        <v>46</v>
      </c>
      <c r="C158" t="s">
        <v>37</v>
      </c>
      <c r="D158">
        <v>1389</v>
      </c>
      <c r="E158">
        <v>10</v>
      </c>
      <c r="F158">
        <v>20</v>
      </c>
      <c r="G158">
        <v>27780</v>
      </c>
      <c r="H158" t="s">
        <v>76</v>
      </c>
      <c r="I158">
        <v>1389</v>
      </c>
      <c r="J158">
        <v>12501</v>
      </c>
      <c r="K158" s="9">
        <v>45280</v>
      </c>
      <c r="L158" t="s">
        <v>42</v>
      </c>
      <c r="M158" t="s">
        <v>26</v>
      </c>
      <c r="N158" s="11">
        <f>_xlfn.XLOOKUP(B158,Summary!$C$4:$C$9,Summary!$B$4:$B$9)</f>
        <v>0.2</v>
      </c>
    </row>
    <row r="159" spans="1:14" x14ac:dyDescent="0.25">
      <c r="A159">
        <v>81976</v>
      </c>
      <c r="B159" t="s">
        <v>46</v>
      </c>
      <c r="C159" t="s">
        <v>38</v>
      </c>
      <c r="D159">
        <v>3793.5</v>
      </c>
      <c r="E159">
        <v>120</v>
      </c>
      <c r="F159">
        <v>300</v>
      </c>
      <c r="G159">
        <v>1138050</v>
      </c>
      <c r="H159" t="s">
        <v>77</v>
      </c>
      <c r="I159">
        <v>102424.5</v>
      </c>
      <c r="J159">
        <v>87250.5</v>
      </c>
      <c r="K159" s="9">
        <v>45280</v>
      </c>
      <c r="L159" t="s">
        <v>42</v>
      </c>
      <c r="M159" t="s">
        <v>36</v>
      </c>
      <c r="N159" s="11">
        <f>_xlfn.XLOOKUP(B159,Summary!$C$4:$C$9,Summary!$B$4:$B$9)</f>
        <v>0.2</v>
      </c>
    </row>
    <row r="160" spans="1:14" x14ac:dyDescent="0.25">
      <c r="A160">
        <v>87513</v>
      </c>
      <c r="B160" t="s">
        <v>31</v>
      </c>
      <c r="C160" t="s">
        <v>39</v>
      </c>
      <c r="D160">
        <v>381</v>
      </c>
      <c r="E160">
        <v>250</v>
      </c>
      <c r="F160">
        <v>350</v>
      </c>
      <c r="G160">
        <v>133350</v>
      </c>
      <c r="H160" t="s">
        <v>76</v>
      </c>
      <c r="I160">
        <v>10668</v>
      </c>
      <c r="J160">
        <v>23622</v>
      </c>
      <c r="K160" s="9">
        <v>45280</v>
      </c>
      <c r="L160" t="s">
        <v>42</v>
      </c>
      <c r="M160" t="s">
        <v>26</v>
      </c>
      <c r="N160" s="11">
        <f>_xlfn.XLOOKUP(B160,Summary!$C$4:$C$9,Summary!$B$4:$B$9)</f>
        <v>0.23</v>
      </c>
    </row>
    <row r="161" spans="1:14" x14ac:dyDescent="0.25">
      <c r="A161">
        <v>40201</v>
      </c>
      <c r="B161" t="s">
        <v>29</v>
      </c>
      <c r="C161" t="s">
        <v>40</v>
      </c>
      <c r="D161">
        <v>1907</v>
      </c>
      <c r="E161">
        <v>260</v>
      </c>
      <c r="F161">
        <v>350</v>
      </c>
      <c r="G161">
        <v>667450</v>
      </c>
      <c r="H161" t="s">
        <v>76</v>
      </c>
      <c r="I161">
        <v>26698</v>
      </c>
      <c r="J161">
        <v>144932</v>
      </c>
      <c r="K161" s="9">
        <v>45281</v>
      </c>
      <c r="L161" t="s">
        <v>41</v>
      </c>
      <c r="M161" t="s">
        <v>26</v>
      </c>
      <c r="N161" s="11">
        <f>_xlfn.XLOOKUP(B161,Summary!$C$4:$C$9,Summary!$B$4:$B$9)</f>
        <v>0.19</v>
      </c>
    </row>
    <row r="162" spans="1:14" x14ac:dyDescent="0.25">
      <c r="A162">
        <v>78166</v>
      </c>
      <c r="B162" t="s">
        <v>31</v>
      </c>
      <c r="C162" t="s">
        <v>32</v>
      </c>
      <c r="D162">
        <v>1384.5</v>
      </c>
      <c r="E162">
        <v>5</v>
      </c>
      <c r="F162">
        <v>350</v>
      </c>
      <c r="G162">
        <v>484575</v>
      </c>
      <c r="H162" t="s">
        <v>76</v>
      </c>
      <c r="I162">
        <v>24228.75</v>
      </c>
      <c r="J162">
        <v>100376.25</v>
      </c>
      <c r="K162" s="9">
        <v>45281</v>
      </c>
      <c r="L162" t="s">
        <v>42</v>
      </c>
      <c r="M162" t="s">
        <v>26</v>
      </c>
      <c r="N162" s="11">
        <f>_xlfn.XLOOKUP(B162,Summary!$C$4:$C$9,Summary!$B$4:$B$9)</f>
        <v>0.23</v>
      </c>
    </row>
    <row r="163" spans="1:14" x14ac:dyDescent="0.25">
      <c r="A163">
        <v>98766</v>
      </c>
      <c r="B163" t="s">
        <v>46</v>
      </c>
      <c r="C163" t="s">
        <v>27</v>
      </c>
      <c r="D163">
        <v>908</v>
      </c>
      <c r="E163">
        <v>3</v>
      </c>
      <c r="F163">
        <v>12</v>
      </c>
      <c r="G163">
        <v>10896</v>
      </c>
      <c r="H163" t="s">
        <v>77</v>
      </c>
      <c r="I163">
        <v>326.88</v>
      </c>
      <c r="J163">
        <v>7845.1200000000008</v>
      </c>
      <c r="K163" s="9">
        <v>45281</v>
      </c>
      <c r="L163" t="s">
        <v>41</v>
      </c>
      <c r="M163" t="s">
        <v>33</v>
      </c>
      <c r="N163" s="11">
        <f>_xlfn.XLOOKUP(B163,Summary!$C$4:$C$9,Summary!$B$4:$B$9)</f>
        <v>0.2</v>
      </c>
    </row>
    <row r="164" spans="1:14" x14ac:dyDescent="0.25">
      <c r="A164">
        <v>22499</v>
      </c>
      <c r="B164" t="s">
        <v>29</v>
      </c>
      <c r="C164" t="s">
        <v>27</v>
      </c>
      <c r="D164">
        <v>766</v>
      </c>
      <c r="E164">
        <v>3</v>
      </c>
      <c r="F164">
        <v>12</v>
      </c>
      <c r="G164">
        <v>9192</v>
      </c>
      <c r="H164" t="s">
        <v>76</v>
      </c>
      <c r="I164">
        <v>91.92</v>
      </c>
      <c r="J164">
        <v>6802.08</v>
      </c>
      <c r="K164" s="9">
        <v>45282</v>
      </c>
      <c r="L164" t="s">
        <v>41</v>
      </c>
      <c r="M164" t="s">
        <v>33</v>
      </c>
      <c r="N164" s="11">
        <f>_xlfn.XLOOKUP(B164,Summary!$C$4:$C$9,Summary!$B$4:$B$9)</f>
        <v>0.19</v>
      </c>
    </row>
    <row r="165" spans="1:14" x14ac:dyDescent="0.25">
      <c r="A165">
        <v>38979</v>
      </c>
      <c r="B165" t="s">
        <v>44</v>
      </c>
      <c r="C165" t="s">
        <v>37</v>
      </c>
      <c r="D165">
        <v>1114</v>
      </c>
      <c r="E165">
        <v>10</v>
      </c>
      <c r="F165">
        <v>125</v>
      </c>
      <c r="G165">
        <v>139250</v>
      </c>
      <c r="H165" t="s">
        <v>76</v>
      </c>
      <c r="I165">
        <v>11140</v>
      </c>
      <c r="J165">
        <v>-5570</v>
      </c>
      <c r="K165" s="9">
        <v>45282</v>
      </c>
      <c r="L165" t="s">
        <v>42</v>
      </c>
      <c r="M165" t="s">
        <v>35</v>
      </c>
      <c r="N165" s="11">
        <f>_xlfn.XLOOKUP(B165,Summary!$C$4:$C$9,Summary!$B$4:$B$9)</f>
        <v>0.22</v>
      </c>
    </row>
    <row r="166" spans="1:14" x14ac:dyDescent="0.25">
      <c r="A166">
        <v>74370</v>
      </c>
      <c r="B166" t="s">
        <v>44</v>
      </c>
      <c r="C166" t="s">
        <v>40</v>
      </c>
      <c r="D166">
        <v>344</v>
      </c>
      <c r="E166">
        <v>260</v>
      </c>
      <c r="F166">
        <v>350</v>
      </c>
      <c r="G166">
        <v>120400</v>
      </c>
      <c r="H166" t="s">
        <v>76</v>
      </c>
      <c r="I166">
        <v>13244</v>
      </c>
      <c r="J166">
        <v>17716</v>
      </c>
      <c r="K166" s="9">
        <v>45282</v>
      </c>
      <c r="L166" t="s">
        <v>43</v>
      </c>
      <c r="M166" t="s">
        <v>26</v>
      </c>
      <c r="N166" s="11">
        <f>_xlfn.XLOOKUP(B166,Summary!$C$4:$C$9,Summary!$B$4:$B$9)</f>
        <v>0.22</v>
      </c>
    </row>
    <row r="167" spans="1:14" x14ac:dyDescent="0.25">
      <c r="A167">
        <v>68821</v>
      </c>
      <c r="B167" t="s">
        <v>31</v>
      </c>
      <c r="C167" t="s">
        <v>38</v>
      </c>
      <c r="D167">
        <v>704</v>
      </c>
      <c r="E167">
        <v>120</v>
      </c>
      <c r="F167">
        <v>125</v>
      </c>
      <c r="G167">
        <v>88000</v>
      </c>
      <c r="H167" t="s">
        <v>77</v>
      </c>
      <c r="I167">
        <v>4400</v>
      </c>
      <c r="J167">
        <v>-880</v>
      </c>
      <c r="K167" s="9">
        <v>45282</v>
      </c>
      <c r="L167" t="s">
        <v>42</v>
      </c>
      <c r="M167" t="s">
        <v>35</v>
      </c>
      <c r="N167" s="11">
        <f>_xlfn.XLOOKUP(B167,Summary!$C$4:$C$9,Summary!$B$4:$B$9)</f>
        <v>0.23</v>
      </c>
    </row>
    <row r="168" spans="1:14" x14ac:dyDescent="0.25">
      <c r="A168">
        <v>54481</v>
      </c>
      <c r="B168" t="s">
        <v>29</v>
      </c>
      <c r="C168" t="s">
        <v>37</v>
      </c>
      <c r="D168">
        <v>1006</v>
      </c>
      <c r="E168">
        <v>10</v>
      </c>
      <c r="F168">
        <v>350</v>
      </c>
      <c r="G168">
        <v>352100</v>
      </c>
      <c r="H168" t="s">
        <v>76</v>
      </c>
      <c r="I168">
        <v>0</v>
      </c>
      <c r="J168">
        <v>90540</v>
      </c>
      <c r="K168" s="9">
        <v>45283</v>
      </c>
      <c r="L168" t="s">
        <v>28</v>
      </c>
      <c r="M168" t="s">
        <v>26</v>
      </c>
      <c r="N168" s="11">
        <f>_xlfn.XLOOKUP(B168,Summary!$C$4:$C$9,Summary!$B$4:$B$9)</f>
        <v>0.19</v>
      </c>
    </row>
    <row r="169" spans="1:14" x14ac:dyDescent="0.25">
      <c r="A169">
        <v>57406</v>
      </c>
      <c r="B169" t="s">
        <v>31</v>
      </c>
      <c r="C169" t="s">
        <v>39</v>
      </c>
      <c r="D169">
        <v>2151</v>
      </c>
      <c r="E169">
        <v>250</v>
      </c>
      <c r="F169">
        <v>300</v>
      </c>
      <c r="G169">
        <v>645300</v>
      </c>
      <c r="H169" t="s">
        <v>76</v>
      </c>
      <c r="I169">
        <v>0</v>
      </c>
      <c r="J169">
        <v>107550</v>
      </c>
      <c r="K169" s="9">
        <v>45283</v>
      </c>
      <c r="L169" t="s">
        <v>28</v>
      </c>
      <c r="M169" t="s">
        <v>36</v>
      </c>
      <c r="N169" s="11">
        <f>_xlfn.XLOOKUP(B169,Summary!$C$4:$C$9,Summary!$B$4:$B$9)</f>
        <v>0.23</v>
      </c>
    </row>
    <row r="170" spans="1:14" x14ac:dyDescent="0.25">
      <c r="A170">
        <v>58413</v>
      </c>
      <c r="B170" t="s">
        <v>46</v>
      </c>
      <c r="C170" t="s">
        <v>39</v>
      </c>
      <c r="D170">
        <v>2529</v>
      </c>
      <c r="E170">
        <v>250</v>
      </c>
      <c r="F170">
        <v>125</v>
      </c>
      <c r="G170">
        <v>316125</v>
      </c>
      <c r="H170" t="s">
        <v>76</v>
      </c>
      <c r="I170">
        <v>31612.5</v>
      </c>
      <c r="J170">
        <v>-18967.5</v>
      </c>
      <c r="K170" s="9">
        <v>45284</v>
      </c>
      <c r="L170" t="s">
        <v>43</v>
      </c>
      <c r="M170" t="s">
        <v>35</v>
      </c>
      <c r="N170" s="11">
        <f>_xlfn.XLOOKUP(B170,Summary!$C$4:$C$9,Summary!$B$4:$B$9)</f>
        <v>0.2</v>
      </c>
    </row>
    <row r="171" spans="1:14" x14ac:dyDescent="0.25">
      <c r="A171">
        <v>93465</v>
      </c>
      <c r="B171" t="s">
        <v>29</v>
      </c>
      <c r="C171" t="s">
        <v>37</v>
      </c>
      <c r="D171">
        <v>357</v>
      </c>
      <c r="E171">
        <v>10</v>
      </c>
      <c r="F171">
        <v>350</v>
      </c>
      <c r="G171">
        <v>124950</v>
      </c>
      <c r="H171" t="s">
        <v>76</v>
      </c>
      <c r="I171">
        <v>16243.5</v>
      </c>
      <c r="J171">
        <v>15886.5</v>
      </c>
      <c r="K171" s="9">
        <v>45288</v>
      </c>
      <c r="L171" t="s">
        <v>43</v>
      </c>
      <c r="M171" t="s">
        <v>26</v>
      </c>
      <c r="N171" s="11">
        <f>_xlfn.XLOOKUP(B171,Summary!$C$4:$C$9,Summary!$B$4:$B$9)</f>
        <v>0.19</v>
      </c>
    </row>
    <row r="172" spans="1:14" x14ac:dyDescent="0.25">
      <c r="A172">
        <v>53305</v>
      </c>
      <c r="B172" t="s">
        <v>45</v>
      </c>
      <c r="C172" t="s">
        <v>40</v>
      </c>
      <c r="D172">
        <v>2015</v>
      </c>
      <c r="E172">
        <v>260</v>
      </c>
      <c r="F172">
        <v>12</v>
      </c>
      <c r="G172">
        <v>24180</v>
      </c>
      <c r="H172" t="s">
        <v>76</v>
      </c>
      <c r="I172">
        <v>3385.2</v>
      </c>
      <c r="J172">
        <v>14749.8</v>
      </c>
      <c r="K172" s="9">
        <v>45288</v>
      </c>
      <c r="L172" t="s">
        <v>43</v>
      </c>
      <c r="M172" t="s">
        <v>33</v>
      </c>
      <c r="N172" s="11">
        <f>_xlfn.XLOOKUP(B172,Summary!$C$4:$C$9,Summary!$B$4:$B$9)</f>
        <v>0.24</v>
      </c>
    </row>
    <row r="173" spans="1:14" x14ac:dyDescent="0.25">
      <c r="A173">
        <v>24486</v>
      </c>
      <c r="B173" t="s">
        <v>46</v>
      </c>
      <c r="C173" t="s">
        <v>38</v>
      </c>
      <c r="D173">
        <v>1135</v>
      </c>
      <c r="E173">
        <v>120</v>
      </c>
      <c r="F173">
        <v>7</v>
      </c>
      <c r="G173">
        <v>7945</v>
      </c>
      <c r="H173" t="s">
        <v>76</v>
      </c>
      <c r="I173">
        <v>556.15</v>
      </c>
      <c r="J173">
        <v>1713.8500000000004</v>
      </c>
      <c r="K173" s="9">
        <v>45288</v>
      </c>
      <c r="L173" t="s">
        <v>42</v>
      </c>
      <c r="M173" t="s">
        <v>26</v>
      </c>
      <c r="N173" s="11">
        <f>_xlfn.XLOOKUP(B173,Summary!$C$4:$C$9,Summary!$B$4:$B$9)</f>
        <v>0.2</v>
      </c>
    </row>
    <row r="174" spans="1:14" x14ac:dyDescent="0.25">
      <c r="A174">
        <v>23829</v>
      </c>
      <c r="B174" t="s">
        <v>45</v>
      </c>
      <c r="C174" t="s">
        <v>37</v>
      </c>
      <c r="D174">
        <v>4492.5</v>
      </c>
      <c r="E174">
        <v>10</v>
      </c>
      <c r="F174">
        <v>7</v>
      </c>
      <c r="G174">
        <v>31447.5</v>
      </c>
      <c r="H174" t="s">
        <v>77</v>
      </c>
      <c r="I174">
        <v>314.47500000000002</v>
      </c>
      <c r="J174">
        <v>8670.5249999999978</v>
      </c>
      <c r="K174" s="9">
        <v>45288</v>
      </c>
      <c r="L174" t="s">
        <v>41</v>
      </c>
      <c r="M174" t="s">
        <v>26</v>
      </c>
      <c r="N174" s="11">
        <f>_xlfn.XLOOKUP(B174,Summary!$C$4:$C$9,Summary!$B$4:$B$9)</f>
        <v>0.24</v>
      </c>
    </row>
    <row r="175" spans="1:14" x14ac:dyDescent="0.25">
      <c r="A175">
        <v>45405</v>
      </c>
      <c r="B175" t="s">
        <v>31</v>
      </c>
      <c r="C175" t="s">
        <v>32</v>
      </c>
      <c r="D175">
        <v>1757</v>
      </c>
      <c r="E175">
        <v>5</v>
      </c>
      <c r="F175">
        <v>20</v>
      </c>
      <c r="G175">
        <v>35140</v>
      </c>
      <c r="H175" t="s">
        <v>76</v>
      </c>
      <c r="I175">
        <v>2108.4</v>
      </c>
      <c r="J175">
        <v>15461.599999999999</v>
      </c>
      <c r="K175" s="9">
        <v>45288</v>
      </c>
      <c r="L175" t="s">
        <v>42</v>
      </c>
      <c r="M175" t="s">
        <v>26</v>
      </c>
      <c r="N175" s="11">
        <f>_xlfn.XLOOKUP(B175,Summary!$C$4:$C$9,Summary!$B$4:$B$9)</f>
        <v>0.23</v>
      </c>
    </row>
    <row r="176" spans="1:14" x14ac:dyDescent="0.25">
      <c r="A176">
        <v>97139</v>
      </c>
      <c r="B176" t="s">
        <v>45</v>
      </c>
      <c r="C176" t="s">
        <v>38</v>
      </c>
      <c r="D176">
        <v>555</v>
      </c>
      <c r="E176">
        <v>120</v>
      </c>
      <c r="F176">
        <v>15</v>
      </c>
      <c r="G176">
        <v>8325</v>
      </c>
      <c r="H176" t="s">
        <v>77</v>
      </c>
      <c r="I176">
        <v>416.25</v>
      </c>
      <c r="J176">
        <v>2358.75</v>
      </c>
      <c r="K176" s="9">
        <v>45289</v>
      </c>
      <c r="L176" t="s">
        <v>42</v>
      </c>
      <c r="M176" t="s">
        <v>30</v>
      </c>
      <c r="N176" s="11">
        <f>_xlfn.XLOOKUP(B176,Summary!$C$4:$C$9,Summary!$B$4:$B$9)</f>
        <v>0.24</v>
      </c>
    </row>
    <row r="177" spans="1:14" x14ac:dyDescent="0.25">
      <c r="A177">
        <v>43457</v>
      </c>
      <c r="B177" t="s">
        <v>46</v>
      </c>
      <c r="C177" t="s">
        <v>32</v>
      </c>
      <c r="D177">
        <v>2665.5</v>
      </c>
      <c r="E177">
        <v>5</v>
      </c>
      <c r="F177">
        <v>125</v>
      </c>
      <c r="G177">
        <v>333187.5</v>
      </c>
      <c r="H177" t="s">
        <v>76</v>
      </c>
      <c r="I177">
        <v>0</v>
      </c>
      <c r="J177">
        <v>13327.5</v>
      </c>
      <c r="K177" s="9">
        <v>45289</v>
      </c>
      <c r="L177" t="s">
        <v>28</v>
      </c>
      <c r="M177" t="s">
        <v>35</v>
      </c>
      <c r="N177" s="11">
        <f>_xlfn.XLOOKUP(B177,Summary!$C$4:$C$9,Summary!$B$4:$B$9)</f>
        <v>0.2</v>
      </c>
    </row>
    <row r="178" spans="1:14" x14ac:dyDescent="0.25">
      <c r="A178">
        <v>62932</v>
      </c>
      <c r="B178" t="s">
        <v>34</v>
      </c>
      <c r="C178" t="s">
        <v>39</v>
      </c>
      <c r="D178">
        <v>1265</v>
      </c>
      <c r="E178">
        <v>250</v>
      </c>
      <c r="F178">
        <v>20</v>
      </c>
      <c r="G178">
        <v>25300</v>
      </c>
      <c r="H178" t="s">
        <v>77</v>
      </c>
      <c r="I178">
        <v>1265</v>
      </c>
      <c r="J178">
        <v>11385</v>
      </c>
      <c r="K178" s="9">
        <v>45289</v>
      </c>
      <c r="L178" t="s">
        <v>42</v>
      </c>
      <c r="M178" t="s">
        <v>26</v>
      </c>
      <c r="N178" s="11">
        <f>_xlfn.XLOOKUP(B178,Summary!$C$4:$C$9,Summary!$B$4:$B$9)</f>
        <v>0.18</v>
      </c>
    </row>
    <row r="179" spans="1:14" x14ac:dyDescent="0.25">
      <c r="A179">
        <v>53030</v>
      </c>
      <c r="B179" t="s">
        <v>45</v>
      </c>
      <c r="C179" t="s">
        <v>37</v>
      </c>
      <c r="D179">
        <v>2007</v>
      </c>
      <c r="E179">
        <v>10</v>
      </c>
      <c r="F179">
        <v>350</v>
      </c>
      <c r="G179">
        <v>702450</v>
      </c>
      <c r="H179" t="s">
        <v>77</v>
      </c>
      <c r="I179">
        <v>105367.5</v>
      </c>
      <c r="J179">
        <v>75262.5</v>
      </c>
      <c r="K179" s="9">
        <v>45290</v>
      </c>
      <c r="L179" t="s">
        <v>43</v>
      </c>
      <c r="M179" t="s">
        <v>26</v>
      </c>
      <c r="N179" s="11">
        <f>_xlfn.XLOOKUP(B179,Summary!$C$4:$C$9,Summary!$B$4:$B$9)</f>
        <v>0.24</v>
      </c>
    </row>
    <row r="180" spans="1:14" x14ac:dyDescent="0.25">
      <c r="A180">
        <v>49882</v>
      </c>
      <c r="B180" t="s">
        <v>29</v>
      </c>
      <c r="C180" t="s">
        <v>27</v>
      </c>
      <c r="D180">
        <v>792</v>
      </c>
      <c r="E180">
        <v>3</v>
      </c>
      <c r="F180">
        <v>350</v>
      </c>
      <c r="G180">
        <v>277200</v>
      </c>
      <c r="H180" t="s">
        <v>76</v>
      </c>
      <c r="I180">
        <v>30492</v>
      </c>
      <c r="J180">
        <v>40788</v>
      </c>
      <c r="K180" s="9">
        <v>45291</v>
      </c>
      <c r="L180" t="s">
        <v>43</v>
      </c>
      <c r="M180" t="s">
        <v>26</v>
      </c>
      <c r="N180" s="11">
        <f>_xlfn.XLOOKUP(B180,Summary!$C$4:$C$9,Summary!$B$4:$B$9)</f>
        <v>0.19</v>
      </c>
    </row>
    <row r="181" spans="1:14" x14ac:dyDescent="0.25">
      <c r="A181">
        <v>61526</v>
      </c>
      <c r="B181" t="s">
        <v>31</v>
      </c>
      <c r="C181" t="s">
        <v>39</v>
      </c>
      <c r="D181">
        <v>1527</v>
      </c>
      <c r="E181">
        <v>250</v>
      </c>
      <c r="F181">
        <v>350</v>
      </c>
      <c r="G181">
        <v>534450</v>
      </c>
      <c r="H181" t="s">
        <v>76</v>
      </c>
      <c r="I181">
        <v>0</v>
      </c>
      <c r="J181">
        <v>137430</v>
      </c>
      <c r="K181" s="9">
        <v>45291</v>
      </c>
      <c r="L181" t="s">
        <v>28</v>
      </c>
      <c r="M181" t="s">
        <v>26</v>
      </c>
      <c r="N181" s="11">
        <f>_xlfn.XLOOKUP(B181,Summary!$C$4:$C$9,Summary!$B$4:$B$9)</f>
        <v>0.23</v>
      </c>
    </row>
    <row r="182" spans="1:14" x14ac:dyDescent="0.25">
      <c r="A182">
        <v>22948</v>
      </c>
      <c r="B182" t="s">
        <v>31</v>
      </c>
      <c r="C182" t="s">
        <v>37</v>
      </c>
      <c r="D182">
        <v>2988</v>
      </c>
      <c r="E182">
        <v>10</v>
      </c>
      <c r="F182">
        <v>125</v>
      </c>
      <c r="G182">
        <v>373500</v>
      </c>
      <c r="H182" t="s">
        <v>77</v>
      </c>
      <c r="I182">
        <v>14940</v>
      </c>
      <c r="J182">
        <v>0</v>
      </c>
      <c r="K182" s="9">
        <v>45292</v>
      </c>
      <c r="L182" t="s">
        <v>41</v>
      </c>
      <c r="M182" t="s">
        <v>35</v>
      </c>
      <c r="N182" s="11">
        <f>_xlfn.XLOOKUP(B182,Summary!$C$4:$C$9,Summary!$B$4:$B$9)</f>
        <v>0.23</v>
      </c>
    </row>
    <row r="183" spans="1:14" x14ac:dyDescent="0.25">
      <c r="A183">
        <v>75754</v>
      </c>
      <c r="B183" t="s">
        <v>44</v>
      </c>
      <c r="C183" t="s">
        <v>32</v>
      </c>
      <c r="D183">
        <v>2157</v>
      </c>
      <c r="E183">
        <v>5</v>
      </c>
      <c r="F183">
        <v>15</v>
      </c>
      <c r="G183">
        <v>32355</v>
      </c>
      <c r="H183" t="s">
        <v>76</v>
      </c>
      <c r="I183">
        <v>3559.05</v>
      </c>
      <c r="J183">
        <v>7225.9500000000007</v>
      </c>
      <c r="K183" s="9">
        <v>45292</v>
      </c>
      <c r="L183" t="s">
        <v>43</v>
      </c>
      <c r="M183" t="s">
        <v>30</v>
      </c>
      <c r="N183" s="11">
        <f>_xlfn.XLOOKUP(B183,Summary!$C$4:$C$9,Summary!$B$4:$B$9)</f>
        <v>0.22</v>
      </c>
    </row>
    <row r="184" spans="1:14" x14ac:dyDescent="0.25">
      <c r="A184">
        <v>44845</v>
      </c>
      <c r="B184" t="s">
        <v>29</v>
      </c>
      <c r="C184" t="s">
        <v>37</v>
      </c>
      <c r="D184">
        <v>1359</v>
      </c>
      <c r="E184">
        <v>10</v>
      </c>
      <c r="F184">
        <v>300</v>
      </c>
      <c r="G184">
        <v>407700</v>
      </c>
      <c r="H184" t="s">
        <v>76</v>
      </c>
      <c r="I184">
        <v>48924</v>
      </c>
      <c r="J184">
        <v>19026</v>
      </c>
      <c r="K184" s="9">
        <v>45292</v>
      </c>
      <c r="L184" t="s">
        <v>43</v>
      </c>
      <c r="M184" t="s">
        <v>36</v>
      </c>
      <c r="N184" s="11">
        <f>_xlfn.XLOOKUP(B184,Summary!$C$4:$C$9,Summary!$B$4:$B$9)</f>
        <v>0.19</v>
      </c>
    </row>
    <row r="185" spans="1:14" x14ac:dyDescent="0.25">
      <c r="A185">
        <v>71600</v>
      </c>
      <c r="B185" t="s">
        <v>46</v>
      </c>
      <c r="C185" t="s">
        <v>37</v>
      </c>
      <c r="D185">
        <v>2470</v>
      </c>
      <c r="E185">
        <v>10</v>
      </c>
      <c r="F185">
        <v>15</v>
      </c>
      <c r="G185">
        <v>37050</v>
      </c>
      <c r="H185" t="s">
        <v>77</v>
      </c>
      <c r="I185">
        <v>5187</v>
      </c>
      <c r="J185">
        <v>7163</v>
      </c>
      <c r="K185" s="9">
        <v>45293</v>
      </c>
      <c r="L185" t="s">
        <v>43</v>
      </c>
      <c r="M185" t="s">
        <v>30</v>
      </c>
      <c r="N185" s="11">
        <f>_xlfn.XLOOKUP(B185,Summary!$C$4:$C$9,Summary!$B$4:$B$9)</f>
        <v>0.2</v>
      </c>
    </row>
    <row r="186" spans="1:14" x14ac:dyDescent="0.25">
      <c r="A186">
        <v>60601</v>
      </c>
      <c r="B186" t="s">
        <v>34</v>
      </c>
      <c r="C186" t="s">
        <v>39</v>
      </c>
      <c r="D186">
        <v>877</v>
      </c>
      <c r="E186">
        <v>250</v>
      </c>
      <c r="F186">
        <v>125</v>
      </c>
      <c r="G186">
        <v>109625</v>
      </c>
      <c r="H186" t="s">
        <v>77</v>
      </c>
      <c r="I186">
        <v>9866.25</v>
      </c>
      <c r="J186">
        <v>-5481.25</v>
      </c>
      <c r="K186" s="9">
        <v>45293</v>
      </c>
      <c r="L186" t="s">
        <v>42</v>
      </c>
      <c r="M186" t="s">
        <v>35</v>
      </c>
      <c r="N186" s="11">
        <f>_xlfn.XLOOKUP(B186,Summary!$C$4:$C$9,Summary!$B$4:$B$9)</f>
        <v>0.18</v>
      </c>
    </row>
    <row r="187" spans="1:14" x14ac:dyDescent="0.25">
      <c r="A187">
        <v>94140</v>
      </c>
      <c r="B187" t="s">
        <v>31</v>
      </c>
      <c r="C187" t="s">
        <v>40</v>
      </c>
      <c r="D187">
        <v>941</v>
      </c>
      <c r="E187">
        <v>260</v>
      </c>
      <c r="F187">
        <v>20</v>
      </c>
      <c r="G187">
        <v>18820</v>
      </c>
      <c r="H187" t="s">
        <v>76</v>
      </c>
      <c r="I187">
        <v>376.4</v>
      </c>
      <c r="J187">
        <v>9033.5999999999985</v>
      </c>
      <c r="K187" s="9">
        <v>45294</v>
      </c>
      <c r="L187" t="s">
        <v>41</v>
      </c>
      <c r="M187" t="s">
        <v>26</v>
      </c>
      <c r="N187" s="11">
        <f>_xlfn.XLOOKUP(B187,Summary!$C$4:$C$9,Summary!$B$4:$B$9)</f>
        <v>0.23</v>
      </c>
    </row>
    <row r="188" spans="1:14" x14ac:dyDescent="0.25">
      <c r="A188">
        <v>48363</v>
      </c>
      <c r="B188" t="s">
        <v>31</v>
      </c>
      <c r="C188" t="s">
        <v>37</v>
      </c>
      <c r="D188">
        <v>787</v>
      </c>
      <c r="E188">
        <v>10</v>
      </c>
      <c r="F188">
        <v>125</v>
      </c>
      <c r="G188">
        <v>98375</v>
      </c>
      <c r="H188" t="s">
        <v>76</v>
      </c>
      <c r="I188">
        <v>983.75</v>
      </c>
      <c r="J188">
        <v>2951.25</v>
      </c>
      <c r="K188" s="9">
        <v>45295</v>
      </c>
      <c r="L188" t="s">
        <v>41</v>
      </c>
      <c r="M188" t="s">
        <v>35</v>
      </c>
      <c r="N188" s="11">
        <f>_xlfn.XLOOKUP(B188,Summary!$C$4:$C$9,Summary!$B$4:$B$9)</f>
        <v>0.23</v>
      </c>
    </row>
    <row r="189" spans="1:14" x14ac:dyDescent="0.25">
      <c r="A189">
        <v>56221</v>
      </c>
      <c r="B189" t="s">
        <v>44</v>
      </c>
      <c r="C189" t="s">
        <v>39</v>
      </c>
      <c r="D189">
        <v>341</v>
      </c>
      <c r="E189">
        <v>250</v>
      </c>
      <c r="F189">
        <v>125</v>
      </c>
      <c r="G189">
        <v>42625</v>
      </c>
      <c r="H189" t="s">
        <v>76</v>
      </c>
      <c r="I189">
        <v>4262.5</v>
      </c>
      <c r="J189">
        <v>-2557.5</v>
      </c>
      <c r="K189" s="9">
        <v>45295</v>
      </c>
      <c r="L189" t="s">
        <v>43</v>
      </c>
      <c r="M189" t="s">
        <v>35</v>
      </c>
      <c r="N189" s="11">
        <f>_xlfn.XLOOKUP(B189,Summary!$C$4:$C$9,Summary!$B$4:$B$9)</f>
        <v>0.22</v>
      </c>
    </row>
    <row r="190" spans="1:14" x14ac:dyDescent="0.25">
      <c r="A190">
        <v>15265</v>
      </c>
      <c r="B190" t="s">
        <v>31</v>
      </c>
      <c r="C190" t="s">
        <v>32</v>
      </c>
      <c r="D190">
        <v>1773</v>
      </c>
      <c r="E190">
        <v>5</v>
      </c>
      <c r="F190">
        <v>300</v>
      </c>
      <c r="G190">
        <v>531900</v>
      </c>
      <c r="H190" t="s">
        <v>76</v>
      </c>
      <c r="I190">
        <v>63828</v>
      </c>
      <c r="J190">
        <v>24822</v>
      </c>
      <c r="K190" s="9">
        <v>45295</v>
      </c>
      <c r="L190" t="s">
        <v>43</v>
      </c>
      <c r="M190" t="s">
        <v>36</v>
      </c>
      <c r="N190" s="11">
        <f>_xlfn.XLOOKUP(B190,Summary!$C$4:$C$9,Summary!$B$4:$B$9)</f>
        <v>0.23</v>
      </c>
    </row>
    <row r="191" spans="1:14" x14ac:dyDescent="0.25">
      <c r="A191">
        <v>87142</v>
      </c>
      <c r="B191" t="s">
        <v>44</v>
      </c>
      <c r="C191" t="s">
        <v>38</v>
      </c>
      <c r="D191">
        <v>1498</v>
      </c>
      <c r="E191">
        <v>120</v>
      </c>
      <c r="F191">
        <v>7</v>
      </c>
      <c r="G191">
        <v>10486</v>
      </c>
      <c r="H191" t="s">
        <v>76</v>
      </c>
      <c r="I191">
        <v>629.16</v>
      </c>
      <c r="J191">
        <v>2366.84</v>
      </c>
      <c r="K191" s="9">
        <v>45297</v>
      </c>
      <c r="L191" t="s">
        <v>42</v>
      </c>
      <c r="M191" t="s">
        <v>26</v>
      </c>
      <c r="N191" s="11">
        <f>_xlfn.XLOOKUP(B191,Summary!$C$4:$C$9,Summary!$B$4:$B$9)</f>
        <v>0.22</v>
      </c>
    </row>
    <row r="192" spans="1:14" x14ac:dyDescent="0.25">
      <c r="A192">
        <v>68950</v>
      </c>
      <c r="B192" t="s">
        <v>34</v>
      </c>
      <c r="C192" t="s">
        <v>32</v>
      </c>
      <c r="D192">
        <v>2313</v>
      </c>
      <c r="E192">
        <v>5</v>
      </c>
      <c r="F192">
        <v>350</v>
      </c>
      <c r="G192">
        <v>809550</v>
      </c>
      <c r="H192" t="s">
        <v>76</v>
      </c>
      <c r="I192">
        <v>80955</v>
      </c>
      <c r="J192">
        <v>127215</v>
      </c>
      <c r="K192" s="9">
        <v>45297</v>
      </c>
      <c r="L192" t="s">
        <v>43</v>
      </c>
      <c r="M192" t="s">
        <v>26</v>
      </c>
      <c r="N192" s="11">
        <f>_xlfn.XLOOKUP(B192,Summary!$C$4:$C$9,Summary!$B$4:$B$9)</f>
        <v>0.18</v>
      </c>
    </row>
    <row r="193" spans="1:14" x14ac:dyDescent="0.25">
      <c r="A193">
        <v>11171</v>
      </c>
      <c r="B193" t="s">
        <v>46</v>
      </c>
      <c r="C193" t="s">
        <v>37</v>
      </c>
      <c r="D193">
        <v>2632</v>
      </c>
      <c r="E193">
        <v>10</v>
      </c>
      <c r="F193">
        <v>350</v>
      </c>
      <c r="G193">
        <v>921200</v>
      </c>
      <c r="H193" t="s">
        <v>77</v>
      </c>
      <c r="I193">
        <v>119756</v>
      </c>
      <c r="J193">
        <v>117124</v>
      </c>
      <c r="K193" s="9">
        <v>45297</v>
      </c>
      <c r="L193" t="s">
        <v>43</v>
      </c>
      <c r="M193" t="s">
        <v>26</v>
      </c>
      <c r="N193" s="11">
        <f>_xlfn.XLOOKUP(B193,Summary!$C$4:$C$9,Summary!$B$4:$B$9)</f>
        <v>0.2</v>
      </c>
    </row>
    <row r="194" spans="1:14" x14ac:dyDescent="0.25">
      <c r="A194">
        <v>72877</v>
      </c>
      <c r="B194" t="s">
        <v>34</v>
      </c>
      <c r="C194" t="s">
        <v>37</v>
      </c>
      <c r="D194">
        <v>2145</v>
      </c>
      <c r="E194">
        <v>10</v>
      </c>
      <c r="F194">
        <v>125</v>
      </c>
      <c r="G194">
        <v>268125</v>
      </c>
      <c r="H194" t="s">
        <v>76</v>
      </c>
      <c r="I194">
        <v>5362.5</v>
      </c>
      <c r="J194">
        <v>5362.5</v>
      </c>
      <c r="K194" s="9">
        <v>45298</v>
      </c>
      <c r="L194" t="s">
        <v>41</v>
      </c>
      <c r="M194" t="s">
        <v>35</v>
      </c>
      <c r="N194" s="11">
        <f>_xlfn.XLOOKUP(B194,Summary!$C$4:$C$9,Summary!$B$4:$B$9)</f>
        <v>0.18</v>
      </c>
    </row>
    <row r="195" spans="1:14" x14ac:dyDescent="0.25">
      <c r="A195">
        <v>57071</v>
      </c>
      <c r="B195" t="s">
        <v>46</v>
      </c>
      <c r="C195" t="s">
        <v>32</v>
      </c>
      <c r="D195">
        <v>708</v>
      </c>
      <c r="E195">
        <v>5</v>
      </c>
      <c r="F195">
        <v>20</v>
      </c>
      <c r="G195">
        <v>14160</v>
      </c>
      <c r="H195" t="s">
        <v>76</v>
      </c>
      <c r="I195">
        <v>1132.8</v>
      </c>
      <c r="J195">
        <v>5947.2000000000007</v>
      </c>
      <c r="K195" s="9">
        <v>45299</v>
      </c>
      <c r="L195" t="s">
        <v>42</v>
      </c>
      <c r="M195" t="s">
        <v>26</v>
      </c>
      <c r="N195" s="11">
        <f>_xlfn.XLOOKUP(B195,Summary!$C$4:$C$9,Summary!$B$4:$B$9)</f>
        <v>0.2</v>
      </c>
    </row>
    <row r="196" spans="1:14" x14ac:dyDescent="0.25">
      <c r="A196">
        <v>56167</v>
      </c>
      <c r="B196" t="s">
        <v>44</v>
      </c>
      <c r="C196" t="s">
        <v>39</v>
      </c>
      <c r="D196">
        <v>2689</v>
      </c>
      <c r="E196">
        <v>250</v>
      </c>
      <c r="F196">
        <v>7</v>
      </c>
      <c r="G196">
        <v>18823</v>
      </c>
      <c r="H196" t="s">
        <v>77</v>
      </c>
      <c r="I196">
        <v>941.15</v>
      </c>
      <c r="J196">
        <v>4436.8499999999985</v>
      </c>
      <c r="K196" s="9">
        <v>45299</v>
      </c>
      <c r="L196" t="s">
        <v>42</v>
      </c>
      <c r="M196" t="s">
        <v>26</v>
      </c>
      <c r="N196" s="11">
        <f>_xlfn.XLOOKUP(B196,Summary!$C$4:$C$9,Summary!$B$4:$B$9)</f>
        <v>0.22</v>
      </c>
    </row>
    <row r="197" spans="1:14" x14ac:dyDescent="0.25">
      <c r="A197">
        <v>78939</v>
      </c>
      <c r="B197" t="s">
        <v>44</v>
      </c>
      <c r="C197" t="s">
        <v>37</v>
      </c>
      <c r="D197">
        <v>883</v>
      </c>
      <c r="E197">
        <v>10</v>
      </c>
      <c r="F197">
        <v>7</v>
      </c>
      <c r="G197">
        <v>6181</v>
      </c>
      <c r="H197" t="s">
        <v>77</v>
      </c>
      <c r="I197">
        <v>0</v>
      </c>
      <c r="J197">
        <v>1766</v>
      </c>
      <c r="K197" s="9">
        <v>45299</v>
      </c>
      <c r="L197" t="s">
        <v>28</v>
      </c>
      <c r="M197" t="s">
        <v>26</v>
      </c>
      <c r="N197" s="11">
        <f>_xlfn.XLOOKUP(B197,Summary!$C$4:$C$9,Summary!$B$4:$B$9)</f>
        <v>0.22</v>
      </c>
    </row>
    <row r="198" spans="1:14" x14ac:dyDescent="0.25">
      <c r="A198">
        <v>63881</v>
      </c>
      <c r="B198" t="s">
        <v>29</v>
      </c>
      <c r="C198" t="s">
        <v>39</v>
      </c>
      <c r="D198">
        <v>214</v>
      </c>
      <c r="E198">
        <v>250</v>
      </c>
      <c r="F198">
        <v>300</v>
      </c>
      <c r="G198">
        <v>64200</v>
      </c>
      <c r="H198" t="s">
        <v>76</v>
      </c>
      <c r="I198">
        <v>1284</v>
      </c>
      <c r="J198">
        <v>9416</v>
      </c>
      <c r="K198" s="9">
        <v>45299</v>
      </c>
      <c r="L198" t="s">
        <v>41</v>
      </c>
      <c r="M198" t="s">
        <v>36</v>
      </c>
      <c r="N198" s="11">
        <f>_xlfn.XLOOKUP(B198,Summary!$C$4:$C$9,Summary!$B$4:$B$9)</f>
        <v>0.19</v>
      </c>
    </row>
    <row r="199" spans="1:14" x14ac:dyDescent="0.25">
      <c r="A199">
        <v>97245</v>
      </c>
      <c r="B199" t="s">
        <v>46</v>
      </c>
      <c r="C199" t="s">
        <v>38</v>
      </c>
      <c r="D199">
        <v>2092</v>
      </c>
      <c r="E199">
        <v>120</v>
      </c>
      <c r="F199">
        <v>7</v>
      </c>
      <c r="G199">
        <v>14644</v>
      </c>
      <c r="H199" t="s">
        <v>76</v>
      </c>
      <c r="I199">
        <v>146.44</v>
      </c>
      <c r="J199">
        <v>4037.5599999999995</v>
      </c>
      <c r="K199" s="9">
        <v>45299</v>
      </c>
      <c r="L199" t="s">
        <v>41</v>
      </c>
      <c r="M199" t="s">
        <v>26</v>
      </c>
      <c r="N199" s="11">
        <f>_xlfn.XLOOKUP(B199,Summary!$C$4:$C$9,Summary!$B$4:$B$9)</f>
        <v>0.2</v>
      </c>
    </row>
    <row r="200" spans="1:14" x14ac:dyDescent="0.25">
      <c r="A200">
        <v>86862</v>
      </c>
      <c r="B200" t="s">
        <v>29</v>
      </c>
      <c r="C200" t="s">
        <v>37</v>
      </c>
      <c r="D200">
        <v>1085</v>
      </c>
      <c r="E200">
        <v>10</v>
      </c>
      <c r="F200">
        <v>125</v>
      </c>
      <c r="G200">
        <v>135625</v>
      </c>
      <c r="H200" t="s">
        <v>77</v>
      </c>
      <c r="I200">
        <v>20343.75</v>
      </c>
      <c r="J200">
        <v>-14918.75</v>
      </c>
      <c r="K200" s="9">
        <v>45299</v>
      </c>
      <c r="L200" t="s">
        <v>43</v>
      </c>
      <c r="M200" t="s">
        <v>35</v>
      </c>
      <c r="N200" s="11">
        <f>_xlfn.XLOOKUP(B200,Summary!$C$4:$C$9,Summary!$B$4:$B$9)</f>
        <v>0.19</v>
      </c>
    </row>
    <row r="201" spans="1:14" x14ac:dyDescent="0.25">
      <c r="A201">
        <v>86993</v>
      </c>
      <c r="B201" t="s">
        <v>44</v>
      </c>
      <c r="C201" t="s">
        <v>39</v>
      </c>
      <c r="D201">
        <v>1514</v>
      </c>
      <c r="E201">
        <v>250</v>
      </c>
      <c r="F201">
        <v>15</v>
      </c>
      <c r="G201">
        <v>22710</v>
      </c>
      <c r="H201" t="s">
        <v>77</v>
      </c>
      <c r="I201">
        <v>908.4</v>
      </c>
      <c r="J201">
        <v>6661.5999999999985</v>
      </c>
      <c r="K201" s="9">
        <v>45300</v>
      </c>
      <c r="L201" t="s">
        <v>41</v>
      </c>
      <c r="M201" t="s">
        <v>30</v>
      </c>
      <c r="N201" s="11">
        <f>_xlfn.XLOOKUP(B201,Summary!$C$4:$C$9,Summary!$B$4:$B$9)</f>
        <v>0.22</v>
      </c>
    </row>
    <row r="202" spans="1:14" x14ac:dyDescent="0.25">
      <c r="A202">
        <v>63822</v>
      </c>
      <c r="B202" t="s">
        <v>44</v>
      </c>
      <c r="C202" t="s">
        <v>37</v>
      </c>
      <c r="D202">
        <v>1984</v>
      </c>
      <c r="E202">
        <v>10</v>
      </c>
      <c r="F202">
        <v>15</v>
      </c>
      <c r="G202">
        <v>29760</v>
      </c>
      <c r="H202" t="s">
        <v>76</v>
      </c>
      <c r="I202">
        <v>3273.6</v>
      </c>
      <c r="J202">
        <v>6646.4000000000015</v>
      </c>
      <c r="K202" s="9">
        <v>45300</v>
      </c>
      <c r="L202" t="s">
        <v>43</v>
      </c>
      <c r="M202" t="s">
        <v>30</v>
      </c>
      <c r="N202" s="11">
        <f>_xlfn.XLOOKUP(B202,Summary!$C$4:$C$9,Summary!$B$4:$B$9)</f>
        <v>0.22</v>
      </c>
    </row>
    <row r="203" spans="1:14" x14ac:dyDescent="0.25">
      <c r="A203">
        <v>64829</v>
      </c>
      <c r="B203" t="s">
        <v>31</v>
      </c>
      <c r="C203" t="s">
        <v>37</v>
      </c>
      <c r="D203">
        <v>2441</v>
      </c>
      <c r="E203">
        <v>10</v>
      </c>
      <c r="F203">
        <v>125</v>
      </c>
      <c r="G203">
        <v>305125</v>
      </c>
      <c r="H203" t="s">
        <v>77</v>
      </c>
      <c r="I203">
        <v>33563.75</v>
      </c>
      <c r="J203">
        <v>-21358.75</v>
      </c>
      <c r="K203" s="9">
        <v>45301</v>
      </c>
      <c r="L203" t="s">
        <v>43</v>
      </c>
      <c r="M203" t="s">
        <v>35</v>
      </c>
      <c r="N203" s="11">
        <f>_xlfn.XLOOKUP(B203,Summary!$C$4:$C$9,Summary!$B$4:$B$9)</f>
        <v>0.23</v>
      </c>
    </row>
    <row r="204" spans="1:14" x14ac:dyDescent="0.25">
      <c r="A204">
        <v>27427</v>
      </c>
      <c r="B204" t="s">
        <v>31</v>
      </c>
      <c r="C204" t="s">
        <v>40</v>
      </c>
      <c r="D204">
        <v>1899</v>
      </c>
      <c r="E204">
        <v>260</v>
      </c>
      <c r="F204">
        <v>20</v>
      </c>
      <c r="G204">
        <v>37980</v>
      </c>
      <c r="H204" t="s">
        <v>77</v>
      </c>
      <c r="I204">
        <v>0</v>
      </c>
      <c r="J204">
        <v>18990</v>
      </c>
      <c r="K204" s="9">
        <v>45301</v>
      </c>
      <c r="L204" t="s">
        <v>28</v>
      </c>
      <c r="M204" t="s">
        <v>26</v>
      </c>
      <c r="N204" s="11">
        <f>_xlfn.XLOOKUP(B204,Summary!$C$4:$C$9,Summary!$B$4:$B$9)</f>
        <v>0.23</v>
      </c>
    </row>
    <row r="205" spans="1:14" x14ac:dyDescent="0.25">
      <c r="A205">
        <v>54229</v>
      </c>
      <c r="B205" t="s">
        <v>44</v>
      </c>
      <c r="C205" t="s">
        <v>40</v>
      </c>
      <c r="D205">
        <v>1694</v>
      </c>
      <c r="E205">
        <v>260</v>
      </c>
      <c r="F205">
        <v>20</v>
      </c>
      <c r="G205">
        <v>33880</v>
      </c>
      <c r="H205" t="s">
        <v>76</v>
      </c>
      <c r="I205">
        <v>3049.2</v>
      </c>
      <c r="J205">
        <v>13890.8</v>
      </c>
      <c r="K205" s="9">
        <v>45302</v>
      </c>
      <c r="L205" t="s">
        <v>42</v>
      </c>
      <c r="M205" t="s">
        <v>26</v>
      </c>
      <c r="N205" s="11">
        <f>_xlfn.XLOOKUP(B205,Summary!$C$4:$C$9,Summary!$B$4:$B$9)</f>
        <v>0.22</v>
      </c>
    </row>
    <row r="206" spans="1:14" x14ac:dyDescent="0.25">
      <c r="A206">
        <v>30380</v>
      </c>
      <c r="B206" t="s">
        <v>44</v>
      </c>
      <c r="C206" t="s">
        <v>27</v>
      </c>
      <c r="D206">
        <v>1540</v>
      </c>
      <c r="E206">
        <v>3</v>
      </c>
      <c r="F206">
        <v>125</v>
      </c>
      <c r="G206">
        <v>192500</v>
      </c>
      <c r="H206" t="s">
        <v>77</v>
      </c>
      <c r="I206">
        <v>15400</v>
      </c>
      <c r="J206">
        <v>-7700</v>
      </c>
      <c r="K206" s="9">
        <v>45302</v>
      </c>
      <c r="L206" t="s">
        <v>42</v>
      </c>
      <c r="M206" t="s">
        <v>35</v>
      </c>
      <c r="N206" s="11">
        <f>_xlfn.XLOOKUP(B206,Summary!$C$4:$C$9,Summary!$B$4:$B$9)</f>
        <v>0.22</v>
      </c>
    </row>
    <row r="207" spans="1:14" x14ac:dyDescent="0.25">
      <c r="A207">
        <v>99492</v>
      </c>
      <c r="B207" t="s">
        <v>46</v>
      </c>
      <c r="C207" t="s">
        <v>32</v>
      </c>
      <c r="D207">
        <v>2851</v>
      </c>
      <c r="E207">
        <v>5</v>
      </c>
      <c r="F207">
        <v>7</v>
      </c>
      <c r="G207">
        <v>19957</v>
      </c>
      <c r="H207" t="s">
        <v>76</v>
      </c>
      <c r="I207">
        <v>798.28</v>
      </c>
      <c r="J207">
        <v>4903.7200000000012</v>
      </c>
      <c r="K207" s="9">
        <v>45302</v>
      </c>
      <c r="L207" t="s">
        <v>41</v>
      </c>
      <c r="M207" t="s">
        <v>26</v>
      </c>
      <c r="N207" s="11">
        <f>_xlfn.XLOOKUP(B207,Summary!$C$4:$C$9,Summary!$B$4:$B$9)</f>
        <v>0.2</v>
      </c>
    </row>
    <row r="208" spans="1:14" x14ac:dyDescent="0.25">
      <c r="A208">
        <v>68334</v>
      </c>
      <c r="B208" t="s">
        <v>34</v>
      </c>
      <c r="C208" t="s">
        <v>37</v>
      </c>
      <c r="D208">
        <v>293</v>
      </c>
      <c r="E208">
        <v>10</v>
      </c>
      <c r="F208">
        <v>20</v>
      </c>
      <c r="G208">
        <v>5860</v>
      </c>
      <c r="H208" t="s">
        <v>76</v>
      </c>
      <c r="I208">
        <v>879</v>
      </c>
      <c r="J208">
        <v>2051</v>
      </c>
      <c r="K208" s="9">
        <v>45304</v>
      </c>
      <c r="L208" t="s">
        <v>43</v>
      </c>
      <c r="M208" t="s">
        <v>26</v>
      </c>
      <c r="N208" s="11">
        <f>_xlfn.XLOOKUP(B208,Summary!$C$4:$C$9,Summary!$B$4:$B$9)</f>
        <v>0.18</v>
      </c>
    </row>
    <row r="209" spans="1:14" x14ac:dyDescent="0.25">
      <c r="A209">
        <v>30484</v>
      </c>
      <c r="B209" t="s">
        <v>31</v>
      </c>
      <c r="C209" t="s">
        <v>39</v>
      </c>
      <c r="D209">
        <v>293</v>
      </c>
      <c r="E209">
        <v>250</v>
      </c>
      <c r="F209">
        <v>20</v>
      </c>
      <c r="G209">
        <v>5860</v>
      </c>
      <c r="H209" t="s">
        <v>76</v>
      </c>
      <c r="I209">
        <v>879</v>
      </c>
      <c r="J209">
        <v>2051</v>
      </c>
      <c r="K209" s="9">
        <v>45304</v>
      </c>
      <c r="L209" t="s">
        <v>43</v>
      </c>
      <c r="M209" t="s">
        <v>26</v>
      </c>
      <c r="N209" s="11">
        <f>_xlfn.XLOOKUP(B209,Summary!$C$4:$C$9,Summary!$B$4:$B$9)</f>
        <v>0.23</v>
      </c>
    </row>
    <row r="210" spans="1:14" x14ac:dyDescent="0.25">
      <c r="A210">
        <v>31073</v>
      </c>
      <c r="B210" t="s">
        <v>34</v>
      </c>
      <c r="C210" t="s">
        <v>39</v>
      </c>
      <c r="D210">
        <v>662</v>
      </c>
      <c r="E210">
        <v>250</v>
      </c>
      <c r="F210">
        <v>125</v>
      </c>
      <c r="G210">
        <v>82750</v>
      </c>
      <c r="H210" t="s">
        <v>77</v>
      </c>
      <c r="I210">
        <v>1655</v>
      </c>
      <c r="J210">
        <v>1655</v>
      </c>
      <c r="K210" s="9">
        <v>45304</v>
      </c>
      <c r="L210" t="s">
        <v>41</v>
      </c>
      <c r="M210" t="s">
        <v>35</v>
      </c>
      <c r="N210" s="11">
        <f>_xlfn.XLOOKUP(B210,Summary!$C$4:$C$9,Summary!$B$4:$B$9)</f>
        <v>0.18</v>
      </c>
    </row>
    <row r="211" spans="1:14" x14ac:dyDescent="0.25">
      <c r="A211">
        <v>15750</v>
      </c>
      <c r="B211" t="s">
        <v>34</v>
      </c>
      <c r="C211" t="s">
        <v>40</v>
      </c>
      <c r="D211">
        <v>270</v>
      </c>
      <c r="E211">
        <v>260</v>
      </c>
      <c r="F211">
        <v>350</v>
      </c>
      <c r="G211">
        <v>94500</v>
      </c>
      <c r="H211" t="s">
        <v>77</v>
      </c>
      <c r="I211">
        <v>11340</v>
      </c>
      <c r="J211">
        <v>12960</v>
      </c>
      <c r="K211" s="9">
        <v>45305</v>
      </c>
      <c r="L211" t="s">
        <v>43</v>
      </c>
      <c r="M211" t="s">
        <v>26</v>
      </c>
      <c r="N211" s="11">
        <f>_xlfn.XLOOKUP(B211,Summary!$C$4:$C$9,Summary!$B$4:$B$9)</f>
        <v>0.18</v>
      </c>
    </row>
    <row r="212" spans="1:14" x14ac:dyDescent="0.25">
      <c r="A212">
        <v>90435</v>
      </c>
      <c r="B212" t="s">
        <v>45</v>
      </c>
      <c r="C212" t="s">
        <v>37</v>
      </c>
      <c r="D212">
        <v>1143</v>
      </c>
      <c r="E212">
        <v>10</v>
      </c>
      <c r="F212">
        <v>7</v>
      </c>
      <c r="G212">
        <v>8001</v>
      </c>
      <c r="H212" t="s">
        <v>76</v>
      </c>
      <c r="I212">
        <v>0</v>
      </c>
      <c r="J212">
        <v>2286</v>
      </c>
      <c r="K212" s="9">
        <v>45305</v>
      </c>
      <c r="L212" t="s">
        <v>28</v>
      </c>
      <c r="M212" t="s">
        <v>26</v>
      </c>
      <c r="N212" s="11">
        <f>_xlfn.XLOOKUP(B212,Summary!$C$4:$C$9,Summary!$B$4:$B$9)</f>
        <v>0.24</v>
      </c>
    </row>
    <row r="213" spans="1:14" x14ac:dyDescent="0.25">
      <c r="A213">
        <v>76952</v>
      </c>
      <c r="B213" t="s">
        <v>45</v>
      </c>
      <c r="C213" t="s">
        <v>39</v>
      </c>
      <c r="D213">
        <v>2541</v>
      </c>
      <c r="E213">
        <v>250</v>
      </c>
      <c r="F213">
        <v>300</v>
      </c>
      <c r="G213">
        <v>762300</v>
      </c>
      <c r="H213" t="s">
        <v>76</v>
      </c>
      <c r="I213">
        <v>106722</v>
      </c>
      <c r="J213">
        <v>20328</v>
      </c>
      <c r="K213" s="9">
        <v>45305</v>
      </c>
      <c r="L213" t="s">
        <v>43</v>
      </c>
      <c r="M213" t="s">
        <v>36</v>
      </c>
      <c r="N213" s="11">
        <f>_xlfn.XLOOKUP(B213,Summary!$C$4:$C$9,Summary!$B$4:$B$9)</f>
        <v>0.24</v>
      </c>
    </row>
    <row r="214" spans="1:14" x14ac:dyDescent="0.25">
      <c r="A214">
        <v>78772</v>
      </c>
      <c r="B214" t="s">
        <v>44</v>
      </c>
      <c r="C214" t="s">
        <v>37</v>
      </c>
      <c r="D214">
        <v>2460</v>
      </c>
      <c r="E214">
        <v>10</v>
      </c>
      <c r="F214">
        <v>300</v>
      </c>
      <c r="G214">
        <v>738000</v>
      </c>
      <c r="H214" t="s">
        <v>76</v>
      </c>
      <c r="I214">
        <v>59040</v>
      </c>
      <c r="J214">
        <v>63960</v>
      </c>
      <c r="K214" s="9">
        <v>45305</v>
      </c>
      <c r="L214" t="s">
        <v>42</v>
      </c>
      <c r="M214" t="s">
        <v>36</v>
      </c>
      <c r="N214" s="11">
        <f>_xlfn.XLOOKUP(B214,Summary!$C$4:$C$9,Summary!$B$4:$B$9)</f>
        <v>0.22</v>
      </c>
    </row>
    <row r="215" spans="1:14" x14ac:dyDescent="0.25">
      <c r="A215">
        <v>61447</v>
      </c>
      <c r="B215" t="s">
        <v>44</v>
      </c>
      <c r="C215" t="s">
        <v>27</v>
      </c>
      <c r="D215">
        <v>801</v>
      </c>
      <c r="E215">
        <v>3</v>
      </c>
      <c r="F215">
        <v>300</v>
      </c>
      <c r="G215">
        <v>240300</v>
      </c>
      <c r="H215" t="s">
        <v>77</v>
      </c>
      <c r="I215">
        <v>33642</v>
      </c>
      <c r="J215">
        <v>6408</v>
      </c>
      <c r="K215" s="9">
        <v>45306</v>
      </c>
      <c r="L215" t="s">
        <v>43</v>
      </c>
      <c r="M215" t="s">
        <v>36</v>
      </c>
      <c r="N215" s="11">
        <f>_xlfn.XLOOKUP(B215,Summary!$C$4:$C$9,Summary!$B$4:$B$9)</f>
        <v>0.22</v>
      </c>
    </row>
    <row r="216" spans="1:14" x14ac:dyDescent="0.25">
      <c r="A216">
        <v>35823</v>
      </c>
      <c r="B216" t="s">
        <v>29</v>
      </c>
      <c r="C216" t="s">
        <v>37</v>
      </c>
      <c r="D216">
        <v>809</v>
      </c>
      <c r="E216">
        <v>10</v>
      </c>
      <c r="F216">
        <v>125</v>
      </c>
      <c r="G216">
        <v>101125</v>
      </c>
      <c r="H216" t="s">
        <v>76</v>
      </c>
      <c r="I216">
        <v>2022.5</v>
      </c>
      <c r="J216">
        <v>2022.5</v>
      </c>
      <c r="K216" s="9">
        <v>45306</v>
      </c>
      <c r="L216" t="s">
        <v>41</v>
      </c>
      <c r="M216" t="s">
        <v>35</v>
      </c>
      <c r="N216" s="11">
        <f>_xlfn.XLOOKUP(B216,Summary!$C$4:$C$9,Summary!$B$4:$B$9)</f>
        <v>0.19</v>
      </c>
    </row>
    <row r="217" spans="1:14" x14ac:dyDescent="0.25">
      <c r="A217">
        <v>15510</v>
      </c>
      <c r="B217" t="s">
        <v>34</v>
      </c>
      <c r="C217" t="s">
        <v>27</v>
      </c>
      <c r="D217">
        <v>1198</v>
      </c>
      <c r="E217">
        <v>3</v>
      </c>
      <c r="F217">
        <v>12</v>
      </c>
      <c r="G217">
        <v>14376</v>
      </c>
      <c r="H217" t="s">
        <v>76</v>
      </c>
      <c r="I217">
        <v>1581.36</v>
      </c>
      <c r="J217">
        <v>9200.64</v>
      </c>
      <c r="K217" s="9">
        <v>45308</v>
      </c>
      <c r="L217" t="s">
        <v>43</v>
      </c>
      <c r="M217" t="s">
        <v>33</v>
      </c>
      <c r="N217" s="11">
        <f>_xlfn.XLOOKUP(B217,Summary!$C$4:$C$9,Summary!$B$4:$B$9)</f>
        <v>0.18</v>
      </c>
    </row>
    <row r="218" spans="1:14" x14ac:dyDescent="0.25">
      <c r="A218">
        <v>87323</v>
      </c>
      <c r="B218" t="s">
        <v>34</v>
      </c>
      <c r="C218" t="s">
        <v>37</v>
      </c>
      <c r="D218">
        <v>1153</v>
      </c>
      <c r="E218">
        <v>10</v>
      </c>
      <c r="F218">
        <v>15</v>
      </c>
      <c r="G218">
        <v>17295</v>
      </c>
      <c r="H218" t="s">
        <v>76</v>
      </c>
      <c r="I218">
        <v>1037.7</v>
      </c>
      <c r="J218">
        <v>4727.2999999999993</v>
      </c>
      <c r="K218" s="9">
        <v>45308</v>
      </c>
      <c r="L218" t="s">
        <v>42</v>
      </c>
      <c r="M218" t="s">
        <v>30</v>
      </c>
      <c r="N218" s="11">
        <f>_xlfn.XLOOKUP(B218,Summary!$C$4:$C$9,Summary!$B$4:$B$9)</f>
        <v>0.18</v>
      </c>
    </row>
    <row r="219" spans="1:14" x14ac:dyDescent="0.25">
      <c r="A219">
        <v>87875</v>
      </c>
      <c r="B219" t="s">
        <v>44</v>
      </c>
      <c r="C219" t="s">
        <v>38</v>
      </c>
      <c r="D219">
        <v>344</v>
      </c>
      <c r="E219">
        <v>120</v>
      </c>
      <c r="F219">
        <v>350</v>
      </c>
      <c r="G219">
        <v>120400</v>
      </c>
      <c r="H219" t="s">
        <v>76</v>
      </c>
      <c r="I219">
        <v>13244</v>
      </c>
      <c r="J219">
        <v>17716</v>
      </c>
      <c r="K219" s="9">
        <v>45309</v>
      </c>
      <c r="L219" t="s">
        <v>43</v>
      </c>
      <c r="M219" t="s">
        <v>26</v>
      </c>
      <c r="N219" s="11">
        <f>_xlfn.XLOOKUP(B219,Summary!$C$4:$C$9,Summary!$B$4:$B$9)</f>
        <v>0.22</v>
      </c>
    </row>
    <row r="220" spans="1:14" x14ac:dyDescent="0.25">
      <c r="A220">
        <v>47627</v>
      </c>
      <c r="B220" t="s">
        <v>34</v>
      </c>
      <c r="C220" t="s">
        <v>38</v>
      </c>
      <c r="D220">
        <v>1579</v>
      </c>
      <c r="E220">
        <v>120</v>
      </c>
      <c r="F220">
        <v>20</v>
      </c>
      <c r="G220">
        <v>31580</v>
      </c>
      <c r="H220" t="s">
        <v>77</v>
      </c>
      <c r="I220">
        <v>1579</v>
      </c>
      <c r="J220">
        <v>14211</v>
      </c>
      <c r="K220" s="9">
        <v>45309</v>
      </c>
      <c r="L220" t="s">
        <v>42</v>
      </c>
      <c r="M220" t="s">
        <v>26</v>
      </c>
      <c r="N220" s="11">
        <f>_xlfn.XLOOKUP(B220,Summary!$C$4:$C$9,Summary!$B$4:$B$9)</f>
        <v>0.18</v>
      </c>
    </row>
    <row r="221" spans="1:14" x14ac:dyDescent="0.25">
      <c r="A221">
        <v>85111</v>
      </c>
      <c r="B221" t="s">
        <v>31</v>
      </c>
      <c r="C221" t="s">
        <v>37</v>
      </c>
      <c r="D221">
        <v>1303</v>
      </c>
      <c r="E221">
        <v>10</v>
      </c>
      <c r="F221">
        <v>20</v>
      </c>
      <c r="G221">
        <v>26060</v>
      </c>
      <c r="H221" t="s">
        <v>77</v>
      </c>
      <c r="I221">
        <v>1303</v>
      </c>
      <c r="J221">
        <v>11727</v>
      </c>
      <c r="K221" s="9">
        <v>45310</v>
      </c>
      <c r="L221" t="s">
        <v>42</v>
      </c>
      <c r="M221" t="s">
        <v>26</v>
      </c>
      <c r="N221" s="11">
        <f>_xlfn.XLOOKUP(B221,Summary!$C$4:$C$9,Summary!$B$4:$B$9)</f>
        <v>0.23</v>
      </c>
    </row>
    <row r="222" spans="1:14" x14ac:dyDescent="0.25">
      <c r="A222">
        <v>96220</v>
      </c>
      <c r="B222" t="s">
        <v>46</v>
      </c>
      <c r="C222" t="s">
        <v>37</v>
      </c>
      <c r="D222">
        <v>257</v>
      </c>
      <c r="E222">
        <v>10</v>
      </c>
      <c r="F222">
        <v>7</v>
      </c>
      <c r="G222">
        <v>1799</v>
      </c>
      <c r="H222" t="s">
        <v>77</v>
      </c>
      <c r="I222">
        <v>143.91999999999999</v>
      </c>
      <c r="J222">
        <v>370.07999999999993</v>
      </c>
      <c r="K222" s="9">
        <v>45310</v>
      </c>
      <c r="L222" t="s">
        <v>42</v>
      </c>
      <c r="M222" t="s">
        <v>26</v>
      </c>
      <c r="N222" s="11">
        <f>_xlfn.XLOOKUP(B222,Summary!$C$4:$C$9,Summary!$B$4:$B$9)</f>
        <v>0.2</v>
      </c>
    </row>
    <row r="223" spans="1:14" x14ac:dyDescent="0.25">
      <c r="A223">
        <v>96788</v>
      </c>
      <c r="B223" t="s">
        <v>45</v>
      </c>
      <c r="C223" t="s">
        <v>27</v>
      </c>
      <c r="D223">
        <v>263</v>
      </c>
      <c r="E223">
        <v>3</v>
      </c>
      <c r="F223">
        <v>7</v>
      </c>
      <c r="G223">
        <v>1841</v>
      </c>
      <c r="H223" t="s">
        <v>76</v>
      </c>
      <c r="I223">
        <v>110.46</v>
      </c>
      <c r="J223">
        <v>415.53999999999996</v>
      </c>
      <c r="K223" s="9">
        <v>45310</v>
      </c>
      <c r="L223" t="s">
        <v>42</v>
      </c>
      <c r="M223" t="s">
        <v>26</v>
      </c>
      <c r="N223" s="11">
        <f>_xlfn.XLOOKUP(B223,Summary!$C$4:$C$9,Summary!$B$4:$B$9)</f>
        <v>0.24</v>
      </c>
    </row>
    <row r="224" spans="1:14" x14ac:dyDescent="0.25">
      <c r="A224">
        <v>75204</v>
      </c>
      <c r="B224" t="s">
        <v>34</v>
      </c>
      <c r="C224" t="s">
        <v>32</v>
      </c>
      <c r="D224">
        <v>1899</v>
      </c>
      <c r="E224">
        <v>5</v>
      </c>
      <c r="F224">
        <v>20</v>
      </c>
      <c r="G224">
        <v>37980</v>
      </c>
      <c r="H224" t="s">
        <v>77</v>
      </c>
      <c r="I224">
        <v>0</v>
      </c>
      <c r="J224">
        <v>18990</v>
      </c>
      <c r="K224" s="9">
        <v>45311</v>
      </c>
      <c r="L224" t="s">
        <v>28</v>
      </c>
      <c r="M224" t="s">
        <v>26</v>
      </c>
      <c r="N224" s="11">
        <f>_xlfn.XLOOKUP(B224,Summary!$C$4:$C$9,Summary!$B$4:$B$9)</f>
        <v>0.18</v>
      </c>
    </row>
    <row r="225" spans="1:14" x14ac:dyDescent="0.25">
      <c r="A225">
        <v>38120</v>
      </c>
      <c r="B225" t="s">
        <v>29</v>
      </c>
      <c r="C225" t="s">
        <v>37</v>
      </c>
      <c r="D225">
        <v>1175</v>
      </c>
      <c r="E225">
        <v>10</v>
      </c>
      <c r="F225">
        <v>15</v>
      </c>
      <c r="G225">
        <v>17625</v>
      </c>
      <c r="H225" t="s">
        <v>77</v>
      </c>
      <c r="I225">
        <v>2643.75</v>
      </c>
      <c r="J225">
        <v>3231.25</v>
      </c>
      <c r="K225" s="9">
        <v>45311</v>
      </c>
      <c r="L225" t="s">
        <v>43</v>
      </c>
      <c r="M225" t="s">
        <v>30</v>
      </c>
      <c r="N225" s="11">
        <f>_xlfn.XLOOKUP(B225,Summary!$C$4:$C$9,Summary!$B$4:$B$9)</f>
        <v>0.19</v>
      </c>
    </row>
    <row r="226" spans="1:14" x14ac:dyDescent="0.25">
      <c r="A226">
        <v>41771</v>
      </c>
      <c r="B226" t="s">
        <v>29</v>
      </c>
      <c r="C226" t="s">
        <v>32</v>
      </c>
      <c r="D226">
        <v>1199</v>
      </c>
      <c r="E226">
        <v>5</v>
      </c>
      <c r="F226">
        <v>350</v>
      </c>
      <c r="G226">
        <v>419650</v>
      </c>
      <c r="H226" t="s">
        <v>77</v>
      </c>
      <c r="I226">
        <v>58751</v>
      </c>
      <c r="J226">
        <v>49159</v>
      </c>
      <c r="K226" s="9">
        <v>45312</v>
      </c>
      <c r="L226" t="s">
        <v>43</v>
      </c>
      <c r="M226" t="s">
        <v>26</v>
      </c>
      <c r="N226" s="11">
        <f>_xlfn.XLOOKUP(B226,Summary!$C$4:$C$9,Summary!$B$4:$B$9)</f>
        <v>0.19</v>
      </c>
    </row>
    <row r="227" spans="1:14" x14ac:dyDescent="0.25">
      <c r="A227">
        <v>28662</v>
      </c>
      <c r="B227" t="s">
        <v>46</v>
      </c>
      <c r="C227" t="s">
        <v>27</v>
      </c>
      <c r="D227">
        <v>1496</v>
      </c>
      <c r="E227">
        <v>3</v>
      </c>
      <c r="F227">
        <v>300</v>
      </c>
      <c r="G227">
        <v>448800</v>
      </c>
      <c r="H227" t="s">
        <v>77</v>
      </c>
      <c r="I227">
        <v>62832</v>
      </c>
      <c r="J227">
        <v>11968</v>
      </c>
      <c r="K227" s="9">
        <v>45312</v>
      </c>
      <c r="L227" t="s">
        <v>43</v>
      </c>
      <c r="M227" t="s">
        <v>36</v>
      </c>
      <c r="N227" s="11">
        <f>_xlfn.XLOOKUP(B227,Summary!$C$4:$C$9,Summary!$B$4:$B$9)</f>
        <v>0.2</v>
      </c>
    </row>
    <row r="228" spans="1:14" x14ac:dyDescent="0.25">
      <c r="A228">
        <v>99223</v>
      </c>
      <c r="B228" t="s">
        <v>34</v>
      </c>
      <c r="C228" t="s">
        <v>37</v>
      </c>
      <c r="D228">
        <v>2156</v>
      </c>
      <c r="E228">
        <v>10</v>
      </c>
      <c r="F228">
        <v>125</v>
      </c>
      <c r="G228">
        <v>269500</v>
      </c>
      <c r="H228" t="s">
        <v>76</v>
      </c>
      <c r="I228">
        <v>32340</v>
      </c>
      <c r="J228">
        <v>-21560</v>
      </c>
      <c r="K228" s="9">
        <v>45313</v>
      </c>
      <c r="L228" t="s">
        <v>43</v>
      </c>
      <c r="M228" t="s">
        <v>35</v>
      </c>
      <c r="N228" s="11">
        <f>_xlfn.XLOOKUP(B228,Summary!$C$4:$C$9,Summary!$B$4:$B$9)</f>
        <v>0.18</v>
      </c>
    </row>
    <row r="229" spans="1:14" x14ac:dyDescent="0.25">
      <c r="A229">
        <v>28077</v>
      </c>
      <c r="B229" t="s">
        <v>34</v>
      </c>
      <c r="C229" t="s">
        <v>37</v>
      </c>
      <c r="D229">
        <v>591</v>
      </c>
      <c r="E229">
        <v>10</v>
      </c>
      <c r="F229">
        <v>300</v>
      </c>
      <c r="G229">
        <v>177300</v>
      </c>
      <c r="H229" t="s">
        <v>77</v>
      </c>
      <c r="I229">
        <v>17730</v>
      </c>
      <c r="J229">
        <v>11820</v>
      </c>
      <c r="K229" s="9">
        <v>45314</v>
      </c>
      <c r="L229" t="s">
        <v>43</v>
      </c>
      <c r="M229" t="s">
        <v>36</v>
      </c>
      <c r="N229" s="11">
        <f>_xlfn.XLOOKUP(B229,Summary!$C$4:$C$9,Summary!$B$4:$B$9)</f>
        <v>0.18</v>
      </c>
    </row>
    <row r="230" spans="1:14" x14ac:dyDescent="0.25">
      <c r="A230">
        <v>17414</v>
      </c>
      <c r="B230" t="s">
        <v>31</v>
      </c>
      <c r="C230" t="s">
        <v>38</v>
      </c>
      <c r="D230">
        <v>3864</v>
      </c>
      <c r="E230">
        <v>120</v>
      </c>
      <c r="F230">
        <v>20</v>
      </c>
      <c r="G230">
        <v>77280</v>
      </c>
      <c r="H230" t="s">
        <v>76</v>
      </c>
      <c r="I230">
        <v>772.80000000000007</v>
      </c>
      <c r="J230">
        <v>37867.200000000004</v>
      </c>
      <c r="K230" s="9">
        <v>45314</v>
      </c>
      <c r="L230" t="s">
        <v>41</v>
      </c>
      <c r="M230" t="s">
        <v>26</v>
      </c>
      <c r="N230" s="11">
        <f>_xlfn.XLOOKUP(B230,Summary!$C$4:$C$9,Summary!$B$4:$B$9)</f>
        <v>0.23</v>
      </c>
    </row>
    <row r="231" spans="1:14" x14ac:dyDescent="0.25">
      <c r="A231">
        <v>39060</v>
      </c>
      <c r="B231" t="s">
        <v>45</v>
      </c>
      <c r="C231" t="s">
        <v>38</v>
      </c>
      <c r="D231">
        <v>986</v>
      </c>
      <c r="E231">
        <v>120</v>
      </c>
      <c r="F231">
        <v>350</v>
      </c>
      <c r="G231">
        <v>345100</v>
      </c>
      <c r="H231" t="s">
        <v>76</v>
      </c>
      <c r="I231">
        <v>41412</v>
      </c>
      <c r="J231">
        <v>47328</v>
      </c>
      <c r="K231" s="9">
        <v>45314</v>
      </c>
      <c r="L231" t="s">
        <v>43</v>
      </c>
      <c r="M231" t="s">
        <v>26</v>
      </c>
      <c r="N231" s="11">
        <f>_xlfn.XLOOKUP(B231,Summary!$C$4:$C$9,Summary!$B$4:$B$9)</f>
        <v>0.24</v>
      </c>
    </row>
    <row r="232" spans="1:14" x14ac:dyDescent="0.25">
      <c r="A232">
        <v>32859</v>
      </c>
      <c r="B232" t="s">
        <v>29</v>
      </c>
      <c r="C232" t="s">
        <v>39</v>
      </c>
      <c r="D232">
        <v>2877</v>
      </c>
      <c r="E232">
        <v>250</v>
      </c>
      <c r="F232">
        <v>350</v>
      </c>
      <c r="G232">
        <v>1006950</v>
      </c>
      <c r="H232" t="s">
        <v>76</v>
      </c>
      <c r="I232">
        <v>20139</v>
      </c>
      <c r="J232">
        <v>238791</v>
      </c>
      <c r="K232" s="9">
        <v>45314</v>
      </c>
      <c r="L232" t="s">
        <v>41</v>
      </c>
      <c r="M232" t="s">
        <v>26</v>
      </c>
      <c r="N232" s="11">
        <f>_xlfn.XLOOKUP(B232,Summary!$C$4:$C$9,Summary!$B$4:$B$9)</f>
        <v>0.19</v>
      </c>
    </row>
    <row r="233" spans="1:14" x14ac:dyDescent="0.25">
      <c r="A233">
        <v>17880</v>
      </c>
      <c r="B233" t="s">
        <v>45</v>
      </c>
      <c r="C233" t="s">
        <v>32</v>
      </c>
      <c r="D233">
        <v>2328</v>
      </c>
      <c r="E233">
        <v>5</v>
      </c>
      <c r="F233">
        <v>7</v>
      </c>
      <c r="G233">
        <v>16296</v>
      </c>
      <c r="H233" t="s">
        <v>76</v>
      </c>
      <c r="I233">
        <v>1629.6</v>
      </c>
      <c r="J233">
        <v>3026.3999999999996</v>
      </c>
      <c r="K233" s="9">
        <v>45314</v>
      </c>
      <c r="L233" t="s">
        <v>43</v>
      </c>
      <c r="M233" t="s">
        <v>26</v>
      </c>
      <c r="N233" s="11">
        <f>_xlfn.XLOOKUP(B233,Summary!$C$4:$C$9,Summary!$B$4:$B$9)</f>
        <v>0.24</v>
      </c>
    </row>
    <row r="234" spans="1:14" x14ac:dyDescent="0.25">
      <c r="A234">
        <v>71814</v>
      </c>
      <c r="B234" t="s">
        <v>44</v>
      </c>
      <c r="C234" t="s">
        <v>32</v>
      </c>
      <c r="D234">
        <v>720</v>
      </c>
      <c r="E234">
        <v>5</v>
      </c>
      <c r="F234">
        <v>350</v>
      </c>
      <c r="G234">
        <v>252000</v>
      </c>
      <c r="H234" t="s">
        <v>76</v>
      </c>
      <c r="I234">
        <v>12600</v>
      </c>
      <c r="J234">
        <v>52200</v>
      </c>
      <c r="K234" s="9">
        <v>45315</v>
      </c>
      <c r="L234" t="s">
        <v>42</v>
      </c>
      <c r="M234" t="s">
        <v>26</v>
      </c>
      <c r="N234" s="11">
        <f>_xlfn.XLOOKUP(B234,Summary!$C$4:$C$9,Summary!$B$4:$B$9)</f>
        <v>0.22</v>
      </c>
    </row>
    <row r="235" spans="1:14" x14ac:dyDescent="0.25">
      <c r="A235">
        <v>12263</v>
      </c>
      <c r="B235" t="s">
        <v>45</v>
      </c>
      <c r="C235" t="s">
        <v>37</v>
      </c>
      <c r="D235">
        <v>2797</v>
      </c>
      <c r="E235">
        <v>10</v>
      </c>
      <c r="F235">
        <v>125</v>
      </c>
      <c r="G235">
        <v>349625</v>
      </c>
      <c r="H235" t="s">
        <v>77</v>
      </c>
      <c r="I235">
        <v>31466.25</v>
      </c>
      <c r="J235">
        <v>-17481.25</v>
      </c>
      <c r="K235" s="9">
        <v>45315</v>
      </c>
      <c r="L235" t="s">
        <v>42</v>
      </c>
      <c r="M235" t="s">
        <v>35</v>
      </c>
      <c r="N235" s="11">
        <f>_xlfn.XLOOKUP(B235,Summary!$C$4:$C$9,Summary!$B$4:$B$9)</f>
        <v>0.24</v>
      </c>
    </row>
    <row r="236" spans="1:14" x14ac:dyDescent="0.25">
      <c r="A236">
        <v>39623</v>
      </c>
      <c r="B236" t="s">
        <v>46</v>
      </c>
      <c r="C236" t="s">
        <v>32</v>
      </c>
      <c r="D236">
        <v>2300</v>
      </c>
      <c r="E236">
        <v>5</v>
      </c>
      <c r="F236">
        <v>15</v>
      </c>
      <c r="G236">
        <v>34500</v>
      </c>
      <c r="H236" t="s">
        <v>76</v>
      </c>
      <c r="I236">
        <v>4830</v>
      </c>
      <c r="J236">
        <v>6670</v>
      </c>
      <c r="K236" s="9">
        <v>45316</v>
      </c>
      <c r="L236" t="s">
        <v>43</v>
      </c>
      <c r="M236" t="s">
        <v>30</v>
      </c>
      <c r="N236" s="11">
        <f>_xlfn.XLOOKUP(B236,Summary!$C$4:$C$9,Summary!$B$4:$B$9)</f>
        <v>0.2</v>
      </c>
    </row>
    <row r="237" spans="1:14" x14ac:dyDescent="0.25">
      <c r="A237">
        <v>96764</v>
      </c>
      <c r="B237" t="s">
        <v>44</v>
      </c>
      <c r="C237" t="s">
        <v>40</v>
      </c>
      <c r="D237">
        <v>2629</v>
      </c>
      <c r="E237">
        <v>260</v>
      </c>
      <c r="F237">
        <v>20</v>
      </c>
      <c r="G237">
        <v>52580</v>
      </c>
      <c r="H237" t="s">
        <v>76</v>
      </c>
      <c r="I237">
        <v>5783.8</v>
      </c>
      <c r="J237">
        <v>20506.199999999997</v>
      </c>
      <c r="K237" s="9">
        <v>45316</v>
      </c>
      <c r="L237" t="s">
        <v>43</v>
      </c>
      <c r="M237" t="s">
        <v>26</v>
      </c>
      <c r="N237" s="11">
        <f>_xlfn.XLOOKUP(B237,Summary!$C$4:$C$9,Summary!$B$4:$B$9)</f>
        <v>0.22</v>
      </c>
    </row>
    <row r="238" spans="1:14" x14ac:dyDescent="0.25">
      <c r="A238">
        <v>94292</v>
      </c>
      <c r="B238" t="s">
        <v>45</v>
      </c>
      <c r="C238" t="s">
        <v>38</v>
      </c>
      <c r="D238">
        <v>547</v>
      </c>
      <c r="E238">
        <v>120</v>
      </c>
      <c r="F238">
        <v>7</v>
      </c>
      <c r="G238">
        <v>3829</v>
      </c>
      <c r="H238" t="s">
        <v>76</v>
      </c>
      <c r="I238">
        <v>268.02999999999997</v>
      </c>
      <c r="J238">
        <v>825.97000000000025</v>
      </c>
      <c r="K238" s="9">
        <v>45317</v>
      </c>
      <c r="L238" t="s">
        <v>42</v>
      </c>
      <c r="M238" t="s">
        <v>26</v>
      </c>
      <c r="N238" s="11">
        <f>_xlfn.XLOOKUP(B238,Summary!$C$4:$C$9,Summary!$B$4:$B$9)</f>
        <v>0.24</v>
      </c>
    </row>
    <row r="239" spans="1:14" x14ac:dyDescent="0.25">
      <c r="A239">
        <v>29095</v>
      </c>
      <c r="B239" t="s">
        <v>29</v>
      </c>
      <c r="C239" t="s">
        <v>37</v>
      </c>
      <c r="D239">
        <v>241</v>
      </c>
      <c r="E239">
        <v>10</v>
      </c>
      <c r="F239">
        <v>20</v>
      </c>
      <c r="G239">
        <v>4820</v>
      </c>
      <c r="H239" t="s">
        <v>76</v>
      </c>
      <c r="I239">
        <v>482</v>
      </c>
      <c r="J239">
        <v>1928</v>
      </c>
      <c r="K239" s="9">
        <v>45317</v>
      </c>
      <c r="L239" t="s">
        <v>43</v>
      </c>
      <c r="M239" t="s">
        <v>26</v>
      </c>
      <c r="N239" s="11">
        <f>_xlfn.XLOOKUP(B239,Summary!$C$4:$C$9,Summary!$B$4:$B$9)</f>
        <v>0.19</v>
      </c>
    </row>
    <row r="240" spans="1:14" x14ac:dyDescent="0.25">
      <c r="A240">
        <v>40276</v>
      </c>
      <c r="B240" t="s">
        <v>45</v>
      </c>
      <c r="C240" t="s">
        <v>40</v>
      </c>
      <c r="D240">
        <v>2993</v>
      </c>
      <c r="E240">
        <v>260</v>
      </c>
      <c r="F240">
        <v>300</v>
      </c>
      <c r="G240">
        <v>897900</v>
      </c>
      <c r="H240" t="s">
        <v>76</v>
      </c>
      <c r="I240">
        <v>89790</v>
      </c>
      <c r="J240">
        <v>59860</v>
      </c>
      <c r="K240" s="9">
        <v>45317</v>
      </c>
      <c r="L240" t="s">
        <v>43</v>
      </c>
      <c r="M240" t="s">
        <v>36</v>
      </c>
      <c r="N240" s="11">
        <f>_xlfn.XLOOKUP(B240,Summary!$C$4:$C$9,Summary!$B$4:$B$9)</f>
        <v>0.24</v>
      </c>
    </row>
    <row r="241" spans="1:14" x14ac:dyDescent="0.25">
      <c r="A241">
        <v>15509</v>
      </c>
      <c r="B241" t="s">
        <v>29</v>
      </c>
      <c r="C241" t="s">
        <v>40</v>
      </c>
      <c r="D241">
        <v>3165</v>
      </c>
      <c r="E241">
        <v>260</v>
      </c>
      <c r="F241">
        <v>125</v>
      </c>
      <c r="G241">
        <v>395625</v>
      </c>
      <c r="H241" t="s">
        <v>77</v>
      </c>
      <c r="I241">
        <v>43518.75</v>
      </c>
      <c r="J241">
        <v>-27693.75</v>
      </c>
      <c r="K241" s="9">
        <v>45318</v>
      </c>
      <c r="L241" t="s">
        <v>43</v>
      </c>
      <c r="M241" t="s">
        <v>35</v>
      </c>
      <c r="N241" s="11">
        <f>_xlfn.XLOOKUP(B241,Summary!$C$4:$C$9,Summary!$B$4:$B$9)</f>
        <v>0.19</v>
      </c>
    </row>
    <row r="242" spans="1:14" x14ac:dyDescent="0.25">
      <c r="A242">
        <v>40800</v>
      </c>
      <c r="B242" t="s">
        <v>46</v>
      </c>
      <c r="C242" t="s">
        <v>40</v>
      </c>
      <c r="D242">
        <v>1118</v>
      </c>
      <c r="E242">
        <v>260</v>
      </c>
      <c r="F242">
        <v>20</v>
      </c>
      <c r="G242">
        <v>22360</v>
      </c>
      <c r="H242" t="s">
        <v>77</v>
      </c>
      <c r="I242">
        <v>1565.2</v>
      </c>
      <c r="J242">
        <v>9614.7999999999993</v>
      </c>
      <c r="K242" s="9">
        <v>45318</v>
      </c>
      <c r="L242" t="s">
        <v>42</v>
      </c>
      <c r="M242" t="s">
        <v>26</v>
      </c>
      <c r="N242" s="11">
        <f>_xlfn.XLOOKUP(B242,Summary!$C$4:$C$9,Summary!$B$4:$B$9)</f>
        <v>0.2</v>
      </c>
    </row>
    <row r="243" spans="1:14" x14ac:dyDescent="0.25">
      <c r="A243">
        <v>89163</v>
      </c>
      <c r="B243" t="s">
        <v>29</v>
      </c>
      <c r="C243" t="s">
        <v>32</v>
      </c>
      <c r="D243">
        <v>1958</v>
      </c>
      <c r="E243">
        <v>5</v>
      </c>
      <c r="F243">
        <v>7</v>
      </c>
      <c r="G243">
        <v>13706</v>
      </c>
      <c r="H243" t="s">
        <v>76</v>
      </c>
      <c r="I243">
        <v>411.18</v>
      </c>
      <c r="J243">
        <v>3504.8199999999997</v>
      </c>
      <c r="K243" s="9">
        <v>45320</v>
      </c>
      <c r="L243" t="s">
        <v>41</v>
      </c>
      <c r="M243" t="s">
        <v>26</v>
      </c>
      <c r="N243" s="11">
        <f>_xlfn.XLOOKUP(B243,Summary!$C$4:$C$9,Summary!$B$4:$B$9)</f>
        <v>0.19</v>
      </c>
    </row>
    <row r="244" spans="1:14" x14ac:dyDescent="0.25">
      <c r="A244">
        <v>46068</v>
      </c>
      <c r="B244" t="s">
        <v>31</v>
      </c>
      <c r="C244" t="s">
        <v>37</v>
      </c>
      <c r="D244">
        <v>1055</v>
      </c>
      <c r="E244">
        <v>10</v>
      </c>
      <c r="F244">
        <v>12</v>
      </c>
      <c r="G244">
        <v>12660</v>
      </c>
      <c r="H244" t="s">
        <v>77</v>
      </c>
      <c r="I244">
        <v>253.2</v>
      </c>
      <c r="J244">
        <v>9241.7999999999993</v>
      </c>
      <c r="K244" s="9">
        <v>45320</v>
      </c>
      <c r="L244" t="s">
        <v>41</v>
      </c>
      <c r="M244" t="s">
        <v>33</v>
      </c>
      <c r="N244" s="11">
        <f>_xlfn.XLOOKUP(B244,Summary!$C$4:$C$9,Summary!$B$4:$B$9)</f>
        <v>0.23</v>
      </c>
    </row>
    <row r="245" spans="1:14" x14ac:dyDescent="0.25">
      <c r="A245">
        <v>32137</v>
      </c>
      <c r="B245" t="s">
        <v>34</v>
      </c>
      <c r="C245" t="s">
        <v>37</v>
      </c>
      <c r="D245">
        <v>2074</v>
      </c>
      <c r="E245">
        <v>10</v>
      </c>
      <c r="F245">
        <v>20</v>
      </c>
      <c r="G245">
        <v>41480</v>
      </c>
      <c r="H245" t="s">
        <v>76</v>
      </c>
      <c r="I245">
        <v>1659.2</v>
      </c>
      <c r="J245">
        <v>19080.800000000003</v>
      </c>
      <c r="K245" s="9">
        <v>45320</v>
      </c>
      <c r="L245" t="s">
        <v>41</v>
      </c>
      <c r="M245" t="s">
        <v>26</v>
      </c>
      <c r="N245" s="11">
        <f>_xlfn.XLOOKUP(B245,Summary!$C$4:$C$9,Summary!$B$4:$B$9)</f>
        <v>0.18</v>
      </c>
    </row>
    <row r="246" spans="1:14" x14ac:dyDescent="0.25">
      <c r="A246">
        <v>62513</v>
      </c>
      <c r="B246" t="s">
        <v>46</v>
      </c>
      <c r="C246" t="s">
        <v>37</v>
      </c>
      <c r="D246">
        <v>1774</v>
      </c>
      <c r="E246">
        <v>10</v>
      </c>
      <c r="F246">
        <v>125</v>
      </c>
      <c r="G246">
        <v>221750</v>
      </c>
      <c r="H246" t="s">
        <v>77</v>
      </c>
      <c r="I246">
        <v>6652.5</v>
      </c>
      <c r="J246">
        <v>2217.5</v>
      </c>
      <c r="K246" s="9">
        <v>45320</v>
      </c>
      <c r="L246" t="s">
        <v>41</v>
      </c>
      <c r="M246" t="s">
        <v>35</v>
      </c>
      <c r="N246" s="11">
        <f>_xlfn.XLOOKUP(B246,Summary!$C$4:$C$9,Summary!$B$4:$B$9)</f>
        <v>0.2</v>
      </c>
    </row>
    <row r="247" spans="1:14" x14ac:dyDescent="0.25">
      <c r="A247">
        <v>78506</v>
      </c>
      <c r="B247" t="s">
        <v>34</v>
      </c>
      <c r="C247" t="s">
        <v>37</v>
      </c>
      <c r="D247">
        <v>1142</v>
      </c>
      <c r="E247">
        <v>10</v>
      </c>
      <c r="F247">
        <v>12</v>
      </c>
      <c r="G247">
        <v>13704</v>
      </c>
      <c r="H247" t="s">
        <v>76</v>
      </c>
      <c r="I247">
        <v>274.08</v>
      </c>
      <c r="J247">
        <v>10003.92</v>
      </c>
      <c r="K247" s="9">
        <v>45321</v>
      </c>
      <c r="L247" t="s">
        <v>41</v>
      </c>
      <c r="M247" t="s">
        <v>33</v>
      </c>
      <c r="N247" s="11">
        <f>_xlfn.XLOOKUP(B247,Summary!$C$4:$C$9,Summary!$B$4:$B$9)</f>
        <v>0.18</v>
      </c>
    </row>
    <row r="248" spans="1:14" x14ac:dyDescent="0.25">
      <c r="A248">
        <v>68421</v>
      </c>
      <c r="B248" t="s">
        <v>45</v>
      </c>
      <c r="C248" t="s">
        <v>39</v>
      </c>
      <c r="D248">
        <v>1351.5</v>
      </c>
      <c r="E248">
        <v>250</v>
      </c>
      <c r="F248">
        <v>350</v>
      </c>
      <c r="G248">
        <v>473025</v>
      </c>
      <c r="H248" t="s">
        <v>76</v>
      </c>
      <c r="I248">
        <v>42572.25</v>
      </c>
      <c r="J248">
        <v>79062.75</v>
      </c>
      <c r="K248" s="9">
        <v>45321</v>
      </c>
      <c r="L248" t="s">
        <v>42</v>
      </c>
      <c r="M248" t="s">
        <v>26</v>
      </c>
      <c r="N248" s="11">
        <f>_xlfn.XLOOKUP(B248,Summary!$C$4:$C$9,Summary!$B$4:$B$9)</f>
        <v>0.24</v>
      </c>
    </row>
    <row r="249" spans="1:14" x14ac:dyDescent="0.25">
      <c r="A249">
        <v>69310</v>
      </c>
      <c r="B249" t="s">
        <v>44</v>
      </c>
      <c r="C249" t="s">
        <v>37</v>
      </c>
      <c r="D249">
        <v>1607</v>
      </c>
      <c r="E249">
        <v>10</v>
      </c>
      <c r="F249">
        <v>300</v>
      </c>
      <c r="G249">
        <v>482100</v>
      </c>
      <c r="H249" t="s">
        <v>76</v>
      </c>
      <c r="I249">
        <v>24105</v>
      </c>
      <c r="J249">
        <v>56245</v>
      </c>
      <c r="K249" s="9">
        <v>45322</v>
      </c>
      <c r="L249" t="s">
        <v>42</v>
      </c>
      <c r="M249" t="s">
        <v>36</v>
      </c>
      <c r="N249" s="11">
        <f>_xlfn.XLOOKUP(B249,Summary!$C$4:$C$9,Summary!$B$4:$B$9)</f>
        <v>0.22</v>
      </c>
    </row>
    <row r="250" spans="1:14" x14ac:dyDescent="0.25">
      <c r="A250">
        <v>34559</v>
      </c>
      <c r="B250" t="s">
        <v>31</v>
      </c>
      <c r="C250" t="s">
        <v>38</v>
      </c>
      <c r="D250">
        <v>604</v>
      </c>
      <c r="E250">
        <v>120</v>
      </c>
      <c r="F250">
        <v>12</v>
      </c>
      <c r="G250">
        <v>7248</v>
      </c>
      <c r="H250" t="s">
        <v>76</v>
      </c>
      <c r="I250">
        <v>942.24</v>
      </c>
      <c r="J250">
        <v>4493.76</v>
      </c>
      <c r="K250" s="9">
        <v>45322</v>
      </c>
      <c r="L250" t="s">
        <v>43</v>
      </c>
      <c r="M250" t="s">
        <v>33</v>
      </c>
      <c r="N250" s="11">
        <f>_xlfn.XLOOKUP(B250,Summary!$C$4:$C$9,Summary!$B$4:$B$9)</f>
        <v>0.23</v>
      </c>
    </row>
    <row r="251" spans="1:14" x14ac:dyDescent="0.25">
      <c r="A251">
        <v>79925</v>
      </c>
      <c r="B251" t="s">
        <v>46</v>
      </c>
      <c r="C251" t="s">
        <v>27</v>
      </c>
      <c r="D251">
        <v>2844</v>
      </c>
      <c r="E251">
        <v>3</v>
      </c>
      <c r="F251">
        <v>15</v>
      </c>
      <c r="G251">
        <v>42660</v>
      </c>
      <c r="H251" t="s">
        <v>76</v>
      </c>
      <c r="I251">
        <v>2559.6</v>
      </c>
      <c r="J251">
        <v>11660.400000000001</v>
      </c>
      <c r="K251" s="9">
        <v>45323</v>
      </c>
      <c r="L251" t="s">
        <v>42</v>
      </c>
      <c r="M251" t="s">
        <v>30</v>
      </c>
      <c r="N251" s="11">
        <f>_xlfn.XLOOKUP(B251,Summary!$C$4:$C$9,Summary!$B$4:$B$9)</f>
        <v>0.2</v>
      </c>
    </row>
    <row r="252" spans="1:14" x14ac:dyDescent="0.25">
      <c r="A252">
        <v>87160</v>
      </c>
      <c r="B252" t="s">
        <v>46</v>
      </c>
      <c r="C252" t="s">
        <v>39</v>
      </c>
      <c r="D252">
        <v>3244.5</v>
      </c>
      <c r="E252">
        <v>250</v>
      </c>
      <c r="F252">
        <v>12</v>
      </c>
      <c r="G252">
        <v>38934</v>
      </c>
      <c r="H252" t="s">
        <v>76</v>
      </c>
      <c r="I252">
        <v>2725.38</v>
      </c>
      <c r="J252">
        <v>26475.120000000003</v>
      </c>
      <c r="K252" s="9">
        <v>45323</v>
      </c>
      <c r="L252" t="s">
        <v>42</v>
      </c>
      <c r="M252" t="s">
        <v>33</v>
      </c>
      <c r="N252" s="11">
        <f>_xlfn.XLOOKUP(B252,Summary!$C$4:$C$9,Summary!$B$4:$B$9)</f>
        <v>0.2</v>
      </c>
    </row>
    <row r="253" spans="1:14" x14ac:dyDescent="0.25">
      <c r="A253">
        <v>37926</v>
      </c>
      <c r="B253" t="s">
        <v>31</v>
      </c>
      <c r="C253" t="s">
        <v>38</v>
      </c>
      <c r="D253">
        <v>1190</v>
      </c>
      <c r="E253">
        <v>120</v>
      </c>
      <c r="F253">
        <v>7</v>
      </c>
      <c r="G253">
        <v>8330</v>
      </c>
      <c r="H253" t="s">
        <v>77</v>
      </c>
      <c r="I253">
        <v>1082.9000000000001</v>
      </c>
      <c r="J253">
        <v>1297.1000000000004</v>
      </c>
      <c r="K253" s="9">
        <v>45323</v>
      </c>
      <c r="L253" t="s">
        <v>43</v>
      </c>
      <c r="M253" t="s">
        <v>26</v>
      </c>
      <c r="N253" s="11">
        <f>_xlfn.XLOOKUP(B253,Summary!$C$4:$C$9,Summary!$B$4:$B$9)</f>
        <v>0.23</v>
      </c>
    </row>
    <row r="254" spans="1:14" x14ac:dyDescent="0.25">
      <c r="A254">
        <v>56997</v>
      </c>
      <c r="B254" t="s">
        <v>46</v>
      </c>
      <c r="C254" t="s">
        <v>37</v>
      </c>
      <c r="D254">
        <v>1743</v>
      </c>
      <c r="E254">
        <v>10</v>
      </c>
      <c r="F254">
        <v>15</v>
      </c>
      <c r="G254">
        <v>26145</v>
      </c>
      <c r="H254" t="s">
        <v>77</v>
      </c>
      <c r="I254">
        <v>3660.3</v>
      </c>
      <c r="J254">
        <v>5054.7000000000007</v>
      </c>
      <c r="K254" s="9">
        <v>45325</v>
      </c>
      <c r="L254" t="s">
        <v>43</v>
      </c>
      <c r="M254" t="s">
        <v>30</v>
      </c>
      <c r="N254" s="11">
        <f>_xlfn.XLOOKUP(B254,Summary!$C$4:$C$9,Summary!$B$4:$B$9)</f>
        <v>0.2</v>
      </c>
    </row>
    <row r="255" spans="1:14" x14ac:dyDescent="0.25">
      <c r="A255">
        <v>75174</v>
      </c>
      <c r="B255" t="s">
        <v>29</v>
      </c>
      <c r="C255" t="s">
        <v>37</v>
      </c>
      <c r="D255">
        <v>1513</v>
      </c>
      <c r="E255">
        <v>10</v>
      </c>
      <c r="F255">
        <v>350</v>
      </c>
      <c r="G255">
        <v>529550</v>
      </c>
      <c r="H255" t="s">
        <v>76</v>
      </c>
      <c r="I255">
        <v>0</v>
      </c>
      <c r="J255">
        <v>136170</v>
      </c>
      <c r="K255" s="9">
        <v>45325</v>
      </c>
      <c r="L255" t="s">
        <v>28</v>
      </c>
      <c r="M255" t="s">
        <v>26</v>
      </c>
      <c r="N255" s="11">
        <f>_xlfn.XLOOKUP(B255,Summary!$C$4:$C$9,Summary!$B$4:$B$9)</f>
        <v>0.19</v>
      </c>
    </row>
    <row r="256" spans="1:14" x14ac:dyDescent="0.25">
      <c r="A256">
        <v>82882</v>
      </c>
      <c r="B256" t="s">
        <v>46</v>
      </c>
      <c r="C256" t="s">
        <v>39</v>
      </c>
      <c r="D256">
        <v>1583</v>
      </c>
      <c r="E256">
        <v>250</v>
      </c>
      <c r="F256">
        <v>125</v>
      </c>
      <c r="G256">
        <v>197875</v>
      </c>
      <c r="H256" t="s">
        <v>77</v>
      </c>
      <c r="I256">
        <v>25723.75</v>
      </c>
      <c r="J256">
        <v>-17808.75</v>
      </c>
      <c r="K256" s="9">
        <v>45326</v>
      </c>
      <c r="L256" t="s">
        <v>43</v>
      </c>
      <c r="M256" t="s">
        <v>35</v>
      </c>
      <c r="N256" s="11">
        <f>_xlfn.XLOOKUP(B256,Summary!$C$4:$C$9,Summary!$B$4:$B$9)</f>
        <v>0.2</v>
      </c>
    </row>
    <row r="257" spans="1:14" x14ac:dyDescent="0.25">
      <c r="A257">
        <v>79389</v>
      </c>
      <c r="B257" t="s">
        <v>45</v>
      </c>
      <c r="C257" t="s">
        <v>38</v>
      </c>
      <c r="D257">
        <v>602</v>
      </c>
      <c r="E257">
        <v>120</v>
      </c>
      <c r="F257">
        <v>350</v>
      </c>
      <c r="G257">
        <v>210700</v>
      </c>
      <c r="H257" t="s">
        <v>76</v>
      </c>
      <c r="I257">
        <v>10535</v>
      </c>
      <c r="J257">
        <v>43645</v>
      </c>
      <c r="K257" s="9">
        <v>45327</v>
      </c>
      <c r="L257" t="s">
        <v>42</v>
      </c>
      <c r="M257" t="s">
        <v>26</v>
      </c>
      <c r="N257" s="11">
        <f>_xlfn.XLOOKUP(B257,Summary!$C$4:$C$9,Summary!$B$4:$B$9)</f>
        <v>0.24</v>
      </c>
    </row>
    <row r="258" spans="1:14" x14ac:dyDescent="0.25">
      <c r="A258">
        <v>72160</v>
      </c>
      <c r="B258" t="s">
        <v>46</v>
      </c>
      <c r="C258" t="s">
        <v>39</v>
      </c>
      <c r="D258">
        <v>2935</v>
      </c>
      <c r="E258">
        <v>250</v>
      </c>
      <c r="F258">
        <v>20</v>
      </c>
      <c r="G258">
        <v>58700</v>
      </c>
      <c r="H258" t="s">
        <v>76</v>
      </c>
      <c r="I258">
        <v>6457</v>
      </c>
      <c r="J258">
        <v>22893</v>
      </c>
      <c r="K258" s="9">
        <v>45328</v>
      </c>
      <c r="L258" t="s">
        <v>43</v>
      </c>
      <c r="M258" t="s">
        <v>26</v>
      </c>
      <c r="N258" s="11">
        <f>_xlfn.XLOOKUP(B258,Summary!$C$4:$C$9,Summary!$B$4:$B$9)</f>
        <v>0.2</v>
      </c>
    </row>
    <row r="259" spans="1:14" x14ac:dyDescent="0.25">
      <c r="A259">
        <v>98999</v>
      </c>
      <c r="B259" t="s">
        <v>29</v>
      </c>
      <c r="C259" t="s">
        <v>40</v>
      </c>
      <c r="D259">
        <v>1350</v>
      </c>
      <c r="E259">
        <v>260</v>
      </c>
      <c r="F259">
        <v>350</v>
      </c>
      <c r="G259">
        <v>472500</v>
      </c>
      <c r="H259" t="s">
        <v>77</v>
      </c>
      <c r="I259">
        <v>23625</v>
      </c>
      <c r="J259">
        <v>97875</v>
      </c>
      <c r="K259" s="9">
        <v>45328</v>
      </c>
      <c r="L259" t="s">
        <v>42</v>
      </c>
      <c r="M259" t="s">
        <v>26</v>
      </c>
      <c r="N259" s="11">
        <f>_xlfn.XLOOKUP(B259,Summary!$C$4:$C$9,Summary!$B$4:$B$9)</f>
        <v>0.19</v>
      </c>
    </row>
    <row r="260" spans="1:14" x14ac:dyDescent="0.25">
      <c r="A260">
        <v>81190</v>
      </c>
      <c r="B260" t="s">
        <v>34</v>
      </c>
      <c r="C260" t="s">
        <v>38</v>
      </c>
      <c r="D260">
        <v>2076</v>
      </c>
      <c r="E260">
        <v>120</v>
      </c>
      <c r="F260">
        <v>350</v>
      </c>
      <c r="G260">
        <v>726600</v>
      </c>
      <c r="H260" t="s">
        <v>77</v>
      </c>
      <c r="I260">
        <v>43596</v>
      </c>
      <c r="J260">
        <v>143244</v>
      </c>
      <c r="K260" s="9">
        <v>45329</v>
      </c>
      <c r="L260" t="s">
        <v>42</v>
      </c>
      <c r="M260" t="s">
        <v>26</v>
      </c>
      <c r="N260" s="11">
        <f>_xlfn.XLOOKUP(B260,Summary!$C$4:$C$9,Summary!$B$4:$B$9)</f>
        <v>0.18</v>
      </c>
    </row>
    <row r="261" spans="1:14" x14ac:dyDescent="0.25">
      <c r="A261">
        <v>43905</v>
      </c>
      <c r="B261" t="s">
        <v>29</v>
      </c>
      <c r="C261" t="s">
        <v>37</v>
      </c>
      <c r="D261">
        <v>1259</v>
      </c>
      <c r="E261">
        <v>10</v>
      </c>
      <c r="F261">
        <v>7</v>
      </c>
      <c r="G261">
        <v>8813</v>
      </c>
      <c r="H261" t="s">
        <v>77</v>
      </c>
      <c r="I261">
        <v>705.04</v>
      </c>
      <c r="J261">
        <v>1812.96</v>
      </c>
      <c r="K261" s="9">
        <v>45329</v>
      </c>
      <c r="L261" t="s">
        <v>42</v>
      </c>
      <c r="M261" t="s">
        <v>26</v>
      </c>
      <c r="N261" s="11">
        <f>_xlfn.XLOOKUP(B261,Summary!$C$4:$C$9,Summary!$B$4:$B$9)</f>
        <v>0.19</v>
      </c>
    </row>
    <row r="262" spans="1:14" x14ac:dyDescent="0.25">
      <c r="A262">
        <v>93666</v>
      </c>
      <c r="B262" t="s">
        <v>31</v>
      </c>
      <c r="C262" t="s">
        <v>37</v>
      </c>
      <c r="D262">
        <v>1324</v>
      </c>
      <c r="E262">
        <v>10</v>
      </c>
      <c r="F262">
        <v>300</v>
      </c>
      <c r="G262">
        <v>397200</v>
      </c>
      <c r="H262" t="s">
        <v>76</v>
      </c>
      <c r="I262">
        <v>35748</v>
      </c>
      <c r="J262">
        <v>30452</v>
      </c>
      <c r="K262" s="9">
        <v>45329</v>
      </c>
      <c r="L262" t="s">
        <v>42</v>
      </c>
      <c r="M262" t="s">
        <v>36</v>
      </c>
      <c r="N262" s="11">
        <f>_xlfn.XLOOKUP(B262,Summary!$C$4:$C$9,Summary!$B$4:$B$9)</f>
        <v>0.23</v>
      </c>
    </row>
    <row r="263" spans="1:14" x14ac:dyDescent="0.25">
      <c r="A263">
        <v>18114</v>
      </c>
      <c r="B263" t="s">
        <v>34</v>
      </c>
      <c r="C263" t="s">
        <v>32</v>
      </c>
      <c r="D263">
        <v>2342</v>
      </c>
      <c r="E263">
        <v>5</v>
      </c>
      <c r="F263">
        <v>12</v>
      </c>
      <c r="G263">
        <v>28104</v>
      </c>
      <c r="H263" t="s">
        <v>77</v>
      </c>
      <c r="I263">
        <v>1967.28</v>
      </c>
      <c r="J263">
        <v>19110.72</v>
      </c>
      <c r="K263" s="9">
        <v>45329</v>
      </c>
      <c r="L263" t="s">
        <v>42</v>
      </c>
      <c r="M263" t="s">
        <v>33</v>
      </c>
      <c r="N263" s="11">
        <f>_xlfn.XLOOKUP(B263,Summary!$C$4:$C$9,Summary!$B$4:$B$9)</f>
        <v>0.18</v>
      </c>
    </row>
    <row r="264" spans="1:14" x14ac:dyDescent="0.25">
      <c r="A264">
        <v>56028</v>
      </c>
      <c r="B264" t="s">
        <v>31</v>
      </c>
      <c r="C264" t="s">
        <v>39</v>
      </c>
      <c r="D264">
        <v>1738.5</v>
      </c>
      <c r="E264">
        <v>250</v>
      </c>
      <c r="F264">
        <v>12</v>
      </c>
      <c r="G264">
        <v>20862</v>
      </c>
      <c r="H264" t="s">
        <v>76</v>
      </c>
      <c r="I264">
        <v>1460.34</v>
      </c>
      <c r="J264">
        <v>14186.16</v>
      </c>
      <c r="K264" s="9">
        <v>45330</v>
      </c>
      <c r="L264" t="s">
        <v>42</v>
      </c>
      <c r="M264" t="s">
        <v>33</v>
      </c>
      <c r="N264" s="11">
        <f>_xlfn.XLOOKUP(B264,Summary!$C$4:$C$9,Summary!$B$4:$B$9)</f>
        <v>0.23</v>
      </c>
    </row>
    <row r="265" spans="1:14" x14ac:dyDescent="0.25">
      <c r="A265">
        <v>54363</v>
      </c>
      <c r="B265" t="s">
        <v>44</v>
      </c>
      <c r="C265" t="s">
        <v>37</v>
      </c>
      <c r="D265">
        <v>1715</v>
      </c>
      <c r="E265">
        <v>10</v>
      </c>
      <c r="F265">
        <v>20</v>
      </c>
      <c r="G265">
        <v>34300</v>
      </c>
      <c r="H265" t="s">
        <v>77</v>
      </c>
      <c r="I265">
        <v>4116</v>
      </c>
      <c r="J265">
        <v>13034</v>
      </c>
      <c r="K265" s="9">
        <v>45330</v>
      </c>
      <c r="L265" t="s">
        <v>43</v>
      </c>
      <c r="M265" t="s">
        <v>26</v>
      </c>
      <c r="N265" s="11">
        <f>_xlfn.XLOOKUP(B265,Summary!$C$4:$C$9,Summary!$B$4:$B$9)</f>
        <v>0.22</v>
      </c>
    </row>
    <row r="266" spans="1:14" x14ac:dyDescent="0.25">
      <c r="A266">
        <v>23603</v>
      </c>
      <c r="B266" t="s">
        <v>46</v>
      </c>
      <c r="C266" t="s">
        <v>39</v>
      </c>
      <c r="D266">
        <v>865.5</v>
      </c>
      <c r="E266">
        <v>250</v>
      </c>
      <c r="F266">
        <v>20</v>
      </c>
      <c r="G266">
        <v>17310</v>
      </c>
      <c r="H266" t="s">
        <v>76</v>
      </c>
      <c r="I266">
        <v>2596.5</v>
      </c>
      <c r="J266">
        <v>6058.5</v>
      </c>
      <c r="K266" s="9">
        <v>45332</v>
      </c>
      <c r="L266" t="s">
        <v>43</v>
      </c>
      <c r="M266" t="s">
        <v>26</v>
      </c>
      <c r="N266" s="11">
        <f>_xlfn.XLOOKUP(B266,Summary!$C$4:$C$9,Summary!$B$4:$B$9)</f>
        <v>0.2</v>
      </c>
    </row>
    <row r="267" spans="1:14" x14ac:dyDescent="0.25">
      <c r="A267">
        <v>48596</v>
      </c>
      <c r="B267" t="s">
        <v>46</v>
      </c>
      <c r="C267" t="s">
        <v>37</v>
      </c>
      <c r="D267">
        <v>2009</v>
      </c>
      <c r="E267">
        <v>10</v>
      </c>
      <c r="F267">
        <v>125</v>
      </c>
      <c r="G267">
        <v>251125</v>
      </c>
      <c r="H267" t="s">
        <v>77</v>
      </c>
      <c r="I267">
        <v>7533.75</v>
      </c>
      <c r="J267">
        <v>2511.25</v>
      </c>
      <c r="K267" s="9">
        <v>45333</v>
      </c>
      <c r="L267" t="s">
        <v>41</v>
      </c>
      <c r="M267" t="s">
        <v>35</v>
      </c>
      <c r="N267" s="11">
        <f>_xlfn.XLOOKUP(B267,Summary!$C$4:$C$9,Summary!$B$4:$B$9)</f>
        <v>0.2</v>
      </c>
    </row>
    <row r="268" spans="1:14" x14ac:dyDescent="0.25">
      <c r="A268">
        <v>62799</v>
      </c>
      <c r="B268" t="s">
        <v>44</v>
      </c>
      <c r="C268" t="s">
        <v>39</v>
      </c>
      <c r="D268">
        <v>494</v>
      </c>
      <c r="E268">
        <v>250</v>
      </c>
      <c r="F268">
        <v>300</v>
      </c>
      <c r="G268">
        <v>148200</v>
      </c>
      <c r="H268" t="s">
        <v>77</v>
      </c>
      <c r="I268">
        <v>1482</v>
      </c>
      <c r="J268">
        <v>23218</v>
      </c>
      <c r="K268" s="9">
        <v>45333</v>
      </c>
      <c r="L268" t="s">
        <v>41</v>
      </c>
      <c r="M268" t="s">
        <v>36</v>
      </c>
      <c r="N268" s="11">
        <f>_xlfn.XLOOKUP(B268,Summary!$C$4:$C$9,Summary!$B$4:$B$9)</f>
        <v>0.22</v>
      </c>
    </row>
    <row r="269" spans="1:14" x14ac:dyDescent="0.25">
      <c r="A269">
        <v>20733</v>
      </c>
      <c r="B269" t="s">
        <v>45</v>
      </c>
      <c r="C269" t="s">
        <v>40</v>
      </c>
      <c r="D269">
        <v>1236</v>
      </c>
      <c r="E269">
        <v>260</v>
      </c>
      <c r="F269">
        <v>20</v>
      </c>
      <c r="G269">
        <v>24720</v>
      </c>
      <c r="H269" t="s">
        <v>76</v>
      </c>
      <c r="I269">
        <v>494.4</v>
      </c>
      <c r="J269">
        <v>11865.599999999999</v>
      </c>
      <c r="K269" s="9">
        <v>45334</v>
      </c>
      <c r="L269" t="s">
        <v>41</v>
      </c>
      <c r="M269" t="s">
        <v>26</v>
      </c>
      <c r="N269" s="11">
        <f>_xlfn.XLOOKUP(B269,Summary!$C$4:$C$9,Summary!$B$4:$B$9)</f>
        <v>0.24</v>
      </c>
    </row>
    <row r="270" spans="1:14" x14ac:dyDescent="0.25">
      <c r="A270">
        <v>41212</v>
      </c>
      <c r="B270" t="s">
        <v>45</v>
      </c>
      <c r="C270" t="s">
        <v>38</v>
      </c>
      <c r="D270">
        <v>2907</v>
      </c>
      <c r="E270">
        <v>120</v>
      </c>
      <c r="F270">
        <v>7</v>
      </c>
      <c r="G270">
        <v>20349</v>
      </c>
      <c r="H270" t="s">
        <v>76</v>
      </c>
      <c r="I270">
        <v>1627.92</v>
      </c>
      <c r="J270">
        <v>4186.0800000000017</v>
      </c>
      <c r="K270" s="9">
        <v>45335</v>
      </c>
      <c r="L270" t="s">
        <v>42</v>
      </c>
      <c r="M270" t="s">
        <v>26</v>
      </c>
      <c r="N270" s="11">
        <f>_xlfn.XLOOKUP(B270,Summary!$C$4:$C$9,Summary!$B$4:$B$9)</f>
        <v>0.24</v>
      </c>
    </row>
    <row r="271" spans="1:14" x14ac:dyDescent="0.25">
      <c r="A271">
        <v>67365</v>
      </c>
      <c r="B271" t="s">
        <v>45</v>
      </c>
      <c r="C271" t="s">
        <v>38</v>
      </c>
      <c r="D271">
        <v>2821</v>
      </c>
      <c r="E271">
        <v>120</v>
      </c>
      <c r="F271">
        <v>125</v>
      </c>
      <c r="G271">
        <v>352625</v>
      </c>
      <c r="H271" t="s">
        <v>76</v>
      </c>
      <c r="I271">
        <v>0</v>
      </c>
      <c r="J271">
        <v>14105</v>
      </c>
      <c r="K271" s="9">
        <v>45335</v>
      </c>
      <c r="L271" t="s">
        <v>28</v>
      </c>
      <c r="M271" t="s">
        <v>35</v>
      </c>
      <c r="N271" s="11">
        <f>_xlfn.XLOOKUP(B271,Summary!$C$4:$C$9,Summary!$B$4:$B$9)</f>
        <v>0.24</v>
      </c>
    </row>
    <row r="272" spans="1:14" x14ac:dyDescent="0.25">
      <c r="A272">
        <v>40018</v>
      </c>
      <c r="B272" t="s">
        <v>31</v>
      </c>
      <c r="C272" t="s">
        <v>27</v>
      </c>
      <c r="D272">
        <v>2145</v>
      </c>
      <c r="E272">
        <v>3</v>
      </c>
      <c r="F272">
        <v>7</v>
      </c>
      <c r="G272">
        <v>15015</v>
      </c>
      <c r="H272" t="s">
        <v>76</v>
      </c>
      <c r="I272">
        <v>300.3</v>
      </c>
      <c r="J272">
        <v>3989.7000000000007</v>
      </c>
      <c r="K272" s="9">
        <v>45336</v>
      </c>
      <c r="L272" t="s">
        <v>41</v>
      </c>
      <c r="M272" t="s">
        <v>26</v>
      </c>
      <c r="N272" s="11">
        <f>_xlfn.XLOOKUP(B272,Summary!$C$4:$C$9,Summary!$B$4:$B$9)</f>
        <v>0.23</v>
      </c>
    </row>
    <row r="273" spans="1:14" x14ac:dyDescent="0.25">
      <c r="A273">
        <v>93358</v>
      </c>
      <c r="B273" t="s">
        <v>46</v>
      </c>
      <c r="C273" t="s">
        <v>32</v>
      </c>
      <c r="D273">
        <v>2518</v>
      </c>
      <c r="E273">
        <v>5</v>
      </c>
      <c r="F273">
        <v>12</v>
      </c>
      <c r="G273">
        <v>30216</v>
      </c>
      <c r="H273" t="s">
        <v>76</v>
      </c>
      <c r="I273">
        <v>0</v>
      </c>
      <c r="J273">
        <v>22662</v>
      </c>
      <c r="K273" s="9">
        <v>45336</v>
      </c>
      <c r="L273" t="s">
        <v>28</v>
      </c>
      <c r="M273" t="s">
        <v>33</v>
      </c>
      <c r="N273" s="11">
        <f>_xlfn.XLOOKUP(B273,Summary!$C$4:$C$9,Summary!$B$4:$B$9)</f>
        <v>0.2</v>
      </c>
    </row>
    <row r="274" spans="1:14" x14ac:dyDescent="0.25">
      <c r="A274">
        <v>68602</v>
      </c>
      <c r="B274" t="s">
        <v>44</v>
      </c>
      <c r="C274" t="s">
        <v>39</v>
      </c>
      <c r="D274">
        <v>492</v>
      </c>
      <c r="E274">
        <v>250</v>
      </c>
      <c r="F274">
        <v>15</v>
      </c>
      <c r="G274">
        <v>7380</v>
      </c>
      <c r="H274" t="s">
        <v>76</v>
      </c>
      <c r="I274">
        <v>1107</v>
      </c>
      <c r="J274">
        <v>1353</v>
      </c>
      <c r="K274" s="9">
        <v>45337</v>
      </c>
      <c r="L274" t="s">
        <v>43</v>
      </c>
      <c r="M274" t="s">
        <v>30</v>
      </c>
      <c r="N274" s="11">
        <f>_xlfn.XLOOKUP(B274,Summary!$C$4:$C$9,Summary!$B$4:$B$9)</f>
        <v>0.22</v>
      </c>
    </row>
    <row r="275" spans="1:14" x14ac:dyDescent="0.25">
      <c r="A275">
        <v>11408</v>
      </c>
      <c r="B275" t="s">
        <v>29</v>
      </c>
      <c r="C275" t="s">
        <v>27</v>
      </c>
      <c r="D275">
        <v>1513</v>
      </c>
      <c r="E275">
        <v>3</v>
      </c>
      <c r="F275">
        <v>350</v>
      </c>
      <c r="G275">
        <v>529550</v>
      </c>
      <c r="H275" t="s">
        <v>76</v>
      </c>
      <c r="I275">
        <v>0</v>
      </c>
      <c r="J275">
        <v>136170</v>
      </c>
      <c r="K275" s="9">
        <v>45337</v>
      </c>
      <c r="L275" t="s">
        <v>28</v>
      </c>
      <c r="M275" t="s">
        <v>26</v>
      </c>
      <c r="N275" s="11">
        <f>_xlfn.XLOOKUP(B275,Summary!$C$4:$C$9,Summary!$B$4:$B$9)</f>
        <v>0.19</v>
      </c>
    </row>
    <row r="276" spans="1:14" x14ac:dyDescent="0.25">
      <c r="A276">
        <v>85014</v>
      </c>
      <c r="B276" t="s">
        <v>44</v>
      </c>
      <c r="C276" t="s">
        <v>32</v>
      </c>
      <c r="D276">
        <v>2340</v>
      </c>
      <c r="E276">
        <v>5</v>
      </c>
      <c r="F276">
        <v>12</v>
      </c>
      <c r="G276">
        <v>28080</v>
      </c>
      <c r="H276" t="s">
        <v>77</v>
      </c>
      <c r="I276">
        <v>1965.6</v>
      </c>
      <c r="J276">
        <v>19094.400000000001</v>
      </c>
      <c r="K276" s="9">
        <v>45337</v>
      </c>
      <c r="L276" t="s">
        <v>42</v>
      </c>
      <c r="M276" t="s">
        <v>33</v>
      </c>
      <c r="N276" s="11">
        <f>_xlfn.XLOOKUP(B276,Summary!$C$4:$C$9,Summary!$B$4:$B$9)</f>
        <v>0.22</v>
      </c>
    </row>
    <row r="277" spans="1:14" x14ac:dyDescent="0.25">
      <c r="A277">
        <v>15241</v>
      </c>
      <c r="B277" t="s">
        <v>46</v>
      </c>
      <c r="C277" t="s">
        <v>27</v>
      </c>
      <c r="D277">
        <v>1445</v>
      </c>
      <c r="E277">
        <v>3</v>
      </c>
      <c r="F277">
        <v>12</v>
      </c>
      <c r="G277">
        <v>17340</v>
      </c>
      <c r="H277" t="s">
        <v>77</v>
      </c>
      <c r="I277">
        <v>173.4</v>
      </c>
      <c r="J277">
        <v>12831.599999999999</v>
      </c>
      <c r="K277" s="9">
        <v>45337</v>
      </c>
      <c r="L277" t="s">
        <v>41</v>
      </c>
      <c r="M277" t="s">
        <v>33</v>
      </c>
      <c r="N277" s="11">
        <f>_xlfn.XLOOKUP(B277,Summary!$C$4:$C$9,Summary!$B$4:$B$9)</f>
        <v>0.2</v>
      </c>
    </row>
    <row r="278" spans="1:14" x14ac:dyDescent="0.25">
      <c r="A278">
        <v>40315</v>
      </c>
      <c r="B278" t="s">
        <v>34</v>
      </c>
      <c r="C278" t="s">
        <v>27</v>
      </c>
      <c r="D278">
        <v>1482</v>
      </c>
      <c r="E278">
        <v>3</v>
      </c>
      <c r="F278">
        <v>125</v>
      </c>
      <c r="G278">
        <v>185250</v>
      </c>
      <c r="H278" t="s">
        <v>77</v>
      </c>
      <c r="I278">
        <v>18525</v>
      </c>
      <c r="J278">
        <v>-11115</v>
      </c>
      <c r="K278" s="9">
        <v>45338</v>
      </c>
      <c r="L278" t="s">
        <v>43</v>
      </c>
      <c r="M278" t="s">
        <v>35</v>
      </c>
      <c r="N278" s="11">
        <f>_xlfn.XLOOKUP(B278,Summary!$C$4:$C$9,Summary!$B$4:$B$9)</f>
        <v>0.18</v>
      </c>
    </row>
    <row r="279" spans="1:14" x14ac:dyDescent="0.25">
      <c r="A279">
        <v>53475</v>
      </c>
      <c r="B279" t="s">
        <v>31</v>
      </c>
      <c r="C279" t="s">
        <v>40</v>
      </c>
      <c r="D279">
        <v>853</v>
      </c>
      <c r="E279">
        <v>260</v>
      </c>
      <c r="F279">
        <v>300</v>
      </c>
      <c r="G279">
        <v>255900</v>
      </c>
      <c r="H279" t="s">
        <v>76</v>
      </c>
      <c r="I279">
        <v>25590</v>
      </c>
      <c r="J279">
        <v>17060</v>
      </c>
      <c r="K279" s="9">
        <v>45338</v>
      </c>
      <c r="L279" t="s">
        <v>43</v>
      </c>
      <c r="M279" t="s">
        <v>36</v>
      </c>
      <c r="N279" s="11">
        <f>_xlfn.XLOOKUP(B279,Summary!$C$4:$C$9,Summary!$B$4:$B$9)</f>
        <v>0.23</v>
      </c>
    </row>
    <row r="280" spans="1:14" x14ac:dyDescent="0.25">
      <c r="A280">
        <v>44473</v>
      </c>
      <c r="B280" t="s">
        <v>46</v>
      </c>
      <c r="C280" t="s">
        <v>37</v>
      </c>
      <c r="D280">
        <v>2299</v>
      </c>
      <c r="E280">
        <v>10</v>
      </c>
      <c r="F280">
        <v>12</v>
      </c>
      <c r="G280">
        <v>27588</v>
      </c>
      <c r="H280" t="s">
        <v>77</v>
      </c>
      <c r="I280">
        <v>1655.28</v>
      </c>
      <c r="J280">
        <v>19035.72</v>
      </c>
      <c r="K280" s="9">
        <v>45339</v>
      </c>
      <c r="L280" t="s">
        <v>42</v>
      </c>
      <c r="M280" t="s">
        <v>33</v>
      </c>
      <c r="N280" s="11">
        <f>_xlfn.XLOOKUP(B280,Summary!$C$4:$C$9,Summary!$B$4:$B$9)</f>
        <v>0.2</v>
      </c>
    </row>
    <row r="281" spans="1:14" x14ac:dyDescent="0.25">
      <c r="A281">
        <v>79904</v>
      </c>
      <c r="B281" t="s">
        <v>34</v>
      </c>
      <c r="C281" t="s">
        <v>37</v>
      </c>
      <c r="D281">
        <v>1598</v>
      </c>
      <c r="E281">
        <v>10</v>
      </c>
      <c r="F281">
        <v>7</v>
      </c>
      <c r="G281">
        <v>11186</v>
      </c>
      <c r="H281" t="s">
        <v>77</v>
      </c>
      <c r="I281">
        <v>894.88</v>
      </c>
      <c r="J281">
        <v>2301.1200000000008</v>
      </c>
      <c r="K281" s="9">
        <v>45339</v>
      </c>
      <c r="L281" t="s">
        <v>42</v>
      </c>
      <c r="M281" t="s">
        <v>26</v>
      </c>
      <c r="N281" s="11">
        <f>_xlfn.XLOOKUP(B281,Summary!$C$4:$C$9,Summary!$B$4:$B$9)</f>
        <v>0.18</v>
      </c>
    </row>
    <row r="282" spans="1:14" x14ac:dyDescent="0.25">
      <c r="A282">
        <v>75550</v>
      </c>
      <c r="B282" t="s">
        <v>45</v>
      </c>
      <c r="C282" t="s">
        <v>37</v>
      </c>
      <c r="D282">
        <v>267</v>
      </c>
      <c r="E282">
        <v>10</v>
      </c>
      <c r="F282">
        <v>20</v>
      </c>
      <c r="G282">
        <v>5340</v>
      </c>
      <c r="H282" t="s">
        <v>77</v>
      </c>
      <c r="I282">
        <v>801</v>
      </c>
      <c r="J282">
        <v>1869</v>
      </c>
      <c r="K282" s="9">
        <v>45339</v>
      </c>
      <c r="L282" t="s">
        <v>43</v>
      </c>
      <c r="M282" t="s">
        <v>26</v>
      </c>
      <c r="N282" s="11">
        <f>_xlfn.XLOOKUP(B282,Summary!$C$4:$C$9,Summary!$B$4:$B$9)</f>
        <v>0.24</v>
      </c>
    </row>
    <row r="283" spans="1:14" x14ac:dyDescent="0.25">
      <c r="A283">
        <v>92116</v>
      </c>
      <c r="B283" t="s">
        <v>44</v>
      </c>
      <c r="C283" t="s">
        <v>38</v>
      </c>
      <c r="D283">
        <v>1575</v>
      </c>
      <c r="E283">
        <v>120</v>
      </c>
      <c r="F283">
        <v>125</v>
      </c>
      <c r="G283">
        <v>196875</v>
      </c>
      <c r="H283" t="s">
        <v>77</v>
      </c>
      <c r="I283">
        <v>27562.5</v>
      </c>
      <c r="J283">
        <v>-19687.5</v>
      </c>
      <c r="K283" s="9">
        <v>45340</v>
      </c>
      <c r="L283" t="s">
        <v>43</v>
      </c>
      <c r="M283" t="s">
        <v>35</v>
      </c>
      <c r="N283" s="11">
        <f>_xlfn.XLOOKUP(B283,Summary!$C$4:$C$9,Summary!$B$4:$B$9)</f>
        <v>0.22</v>
      </c>
    </row>
    <row r="284" spans="1:14" x14ac:dyDescent="0.25">
      <c r="A284">
        <v>12276</v>
      </c>
      <c r="B284" t="s">
        <v>34</v>
      </c>
      <c r="C284" t="s">
        <v>32</v>
      </c>
      <c r="D284">
        <v>980</v>
      </c>
      <c r="E284">
        <v>5</v>
      </c>
      <c r="F284">
        <v>350</v>
      </c>
      <c r="G284">
        <v>343000</v>
      </c>
      <c r="H284" t="s">
        <v>77</v>
      </c>
      <c r="I284">
        <v>20580</v>
      </c>
      <c r="J284">
        <v>67620</v>
      </c>
      <c r="K284" s="9">
        <v>45340</v>
      </c>
      <c r="L284" t="s">
        <v>42</v>
      </c>
      <c r="M284" t="s">
        <v>26</v>
      </c>
      <c r="N284" s="11">
        <f>_xlfn.XLOOKUP(B284,Summary!$C$4:$C$9,Summary!$B$4:$B$9)</f>
        <v>0.18</v>
      </c>
    </row>
    <row r="285" spans="1:14" x14ac:dyDescent="0.25">
      <c r="A285">
        <v>48433</v>
      </c>
      <c r="B285" t="s">
        <v>31</v>
      </c>
      <c r="C285" t="s">
        <v>40</v>
      </c>
      <c r="D285">
        <v>2076</v>
      </c>
      <c r="E285">
        <v>260</v>
      </c>
      <c r="F285">
        <v>350</v>
      </c>
      <c r="G285">
        <v>726600</v>
      </c>
      <c r="H285" t="s">
        <v>77</v>
      </c>
      <c r="I285">
        <v>43596</v>
      </c>
      <c r="J285">
        <v>143244</v>
      </c>
      <c r="K285" s="9">
        <v>45341</v>
      </c>
      <c r="L285" t="s">
        <v>42</v>
      </c>
      <c r="M285" t="s">
        <v>26</v>
      </c>
      <c r="N285" s="11">
        <f>_xlfn.XLOOKUP(B285,Summary!$C$4:$C$9,Summary!$B$4:$B$9)</f>
        <v>0.23</v>
      </c>
    </row>
    <row r="286" spans="1:14" x14ac:dyDescent="0.25">
      <c r="A286">
        <v>38910</v>
      </c>
      <c r="B286" t="s">
        <v>29</v>
      </c>
      <c r="C286" t="s">
        <v>38</v>
      </c>
      <c r="D286">
        <v>1395</v>
      </c>
      <c r="E286">
        <v>120</v>
      </c>
      <c r="F286">
        <v>350</v>
      </c>
      <c r="G286">
        <v>488250</v>
      </c>
      <c r="H286" t="s">
        <v>76</v>
      </c>
      <c r="I286">
        <v>58590</v>
      </c>
      <c r="J286">
        <v>66960</v>
      </c>
      <c r="K286" s="9">
        <v>45341</v>
      </c>
      <c r="L286" t="s">
        <v>43</v>
      </c>
      <c r="M286" t="s">
        <v>26</v>
      </c>
      <c r="N286" s="11">
        <f>_xlfn.XLOOKUP(B286,Summary!$C$4:$C$9,Summary!$B$4:$B$9)</f>
        <v>0.19</v>
      </c>
    </row>
    <row r="287" spans="1:14" x14ac:dyDescent="0.25">
      <c r="A287">
        <v>21257</v>
      </c>
      <c r="B287" t="s">
        <v>45</v>
      </c>
      <c r="C287" t="s">
        <v>27</v>
      </c>
      <c r="D287">
        <v>2030</v>
      </c>
      <c r="E287">
        <v>3</v>
      </c>
      <c r="F287">
        <v>15</v>
      </c>
      <c r="G287">
        <v>30450</v>
      </c>
      <c r="H287" t="s">
        <v>77</v>
      </c>
      <c r="I287">
        <v>1827</v>
      </c>
      <c r="J287">
        <v>8323</v>
      </c>
      <c r="K287" s="9">
        <v>45342</v>
      </c>
      <c r="L287" t="s">
        <v>42</v>
      </c>
      <c r="M287" t="s">
        <v>30</v>
      </c>
      <c r="N287" s="11">
        <f>_xlfn.XLOOKUP(B287,Summary!$C$4:$C$9,Summary!$B$4:$B$9)</f>
        <v>0.24</v>
      </c>
    </row>
    <row r="288" spans="1:14" x14ac:dyDescent="0.25">
      <c r="A288">
        <v>36787</v>
      </c>
      <c r="B288" t="s">
        <v>31</v>
      </c>
      <c r="C288" t="s">
        <v>27</v>
      </c>
      <c r="D288">
        <v>2671</v>
      </c>
      <c r="E288">
        <v>3</v>
      </c>
      <c r="F288">
        <v>12</v>
      </c>
      <c r="G288">
        <v>32052</v>
      </c>
      <c r="H288" t="s">
        <v>76</v>
      </c>
      <c r="I288">
        <v>320.52</v>
      </c>
      <c r="J288">
        <v>23718.48</v>
      </c>
      <c r="K288" s="9">
        <v>45342</v>
      </c>
      <c r="L288" t="s">
        <v>41</v>
      </c>
      <c r="M288" t="s">
        <v>33</v>
      </c>
      <c r="N288" s="11">
        <f>_xlfn.XLOOKUP(B288,Summary!$C$4:$C$9,Summary!$B$4:$B$9)</f>
        <v>0.23</v>
      </c>
    </row>
    <row r="289" spans="1:14" x14ac:dyDescent="0.25">
      <c r="A289">
        <v>96845</v>
      </c>
      <c r="B289" t="s">
        <v>34</v>
      </c>
      <c r="C289" t="s">
        <v>37</v>
      </c>
      <c r="D289">
        <v>991</v>
      </c>
      <c r="E289">
        <v>10</v>
      </c>
      <c r="F289">
        <v>300</v>
      </c>
      <c r="G289">
        <v>297300</v>
      </c>
      <c r="H289" t="s">
        <v>76</v>
      </c>
      <c r="I289">
        <v>14865</v>
      </c>
      <c r="J289">
        <v>34685</v>
      </c>
      <c r="K289" s="9">
        <v>45343</v>
      </c>
      <c r="L289" t="s">
        <v>42</v>
      </c>
      <c r="M289" t="s">
        <v>36</v>
      </c>
      <c r="N289" s="11">
        <f>_xlfn.XLOOKUP(B289,Summary!$C$4:$C$9,Summary!$B$4:$B$9)</f>
        <v>0.18</v>
      </c>
    </row>
    <row r="290" spans="1:14" x14ac:dyDescent="0.25">
      <c r="A290">
        <v>96568</v>
      </c>
      <c r="B290" t="s">
        <v>46</v>
      </c>
      <c r="C290" t="s">
        <v>39</v>
      </c>
      <c r="D290">
        <v>1874</v>
      </c>
      <c r="E290">
        <v>250</v>
      </c>
      <c r="F290">
        <v>300</v>
      </c>
      <c r="G290">
        <v>562200</v>
      </c>
      <c r="H290" t="s">
        <v>76</v>
      </c>
      <c r="I290">
        <v>16866</v>
      </c>
      <c r="J290">
        <v>76834</v>
      </c>
      <c r="K290" s="9">
        <v>45344</v>
      </c>
      <c r="L290" t="s">
        <v>41</v>
      </c>
      <c r="M290" t="s">
        <v>36</v>
      </c>
      <c r="N290" s="11">
        <f>_xlfn.XLOOKUP(B290,Summary!$C$4:$C$9,Summary!$B$4:$B$9)</f>
        <v>0.2</v>
      </c>
    </row>
    <row r="291" spans="1:14" x14ac:dyDescent="0.25">
      <c r="A291">
        <v>25692</v>
      </c>
      <c r="B291" t="s">
        <v>29</v>
      </c>
      <c r="C291" t="s">
        <v>37</v>
      </c>
      <c r="D291">
        <v>1728</v>
      </c>
      <c r="E291">
        <v>10</v>
      </c>
      <c r="F291">
        <v>300</v>
      </c>
      <c r="G291">
        <v>518400</v>
      </c>
      <c r="H291" t="s">
        <v>76</v>
      </c>
      <c r="I291">
        <v>10368</v>
      </c>
      <c r="J291">
        <v>76032</v>
      </c>
      <c r="K291" s="9">
        <v>45344</v>
      </c>
      <c r="L291" t="s">
        <v>41</v>
      </c>
      <c r="M291" t="s">
        <v>36</v>
      </c>
      <c r="N291" s="11">
        <f>_xlfn.XLOOKUP(B291,Summary!$C$4:$C$9,Summary!$B$4:$B$9)</f>
        <v>0.19</v>
      </c>
    </row>
    <row r="292" spans="1:14" x14ac:dyDescent="0.25">
      <c r="A292">
        <v>41770</v>
      </c>
      <c r="B292" t="s">
        <v>44</v>
      </c>
      <c r="C292" t="s">
        <v>40</v>
      </c>
      <c r="D292">
        <v>1683</v>
      </c>
      <c r="E292">
        <v>260</v>
      </c>
      <c r="F292">
        <v>7</v>
      </c>
      <c r="G292">
        <v>11781</v>
      </c>
      <c r="H292" t="s">
        <v>77</v>
      </c>
      <c r="I292">
        <v>589.04999999999995</v>
      </c>
      <c r="J292">
        <v>2776.9500000000007</v>
      </c>
      <c r="K292" s="9">
        <v>45345</v>
      </c>
      <c r="L292" t="s">
        <v>42</v>
      </c>
      <c r="M292" t="s">
        <v>26</v>
      </c>
      <c r="N292" s="11">
        <f>_xlfn.XLOOKUP(B292,Summary!$C$4:$C$9,Summary!$B$4:$B$9)</f>
        <v>0.22</v>
      </c>
    </row>
    <row r="293" spans="1:14" x14ac:dyDescent="0.25">
      <c r="A293">
        <v>80499</v>
      </c>
      <c r="B293" t="s">
        <v>46</v>
      </c>
      <c r="C293" t="s">
        <v>40</v>
      </c>
      <c r="D293">
        <v>708</v>
      </c>
      <c r="E293">
        <v>260</v>
      </c>
      <c r="F293">
        <v>20</v>
      </c>
      <c r="G293">
        <v>14160</v>
      </c>
      <c r="H293" t="s">
        <v>77</v>
      </c>
      <c r="I293">
        <v>1132.8</v>
      </c>
      <c r="J293">
        <v>5947.2000000000007</v>
      </c>
      <c r="K293" s="9">
        <v>45346</v>
      </c>
      <c r="L293" t="s">
        <v>42</v>
      </c>
      <c r="M293" t="s">
        <v>26</v>
      </c>
      <c r="N293" s="11">
        <f>_xlfn.XLOOKUP(B293,Summary!$C$4:$C$9,Summary!$B$4:$B$9)</f>
        <v>0.2</v>
      </c>
    </row>
    <row r="294" spans="1:14" x14ac:dyDescent="0.25">
      <c r="A294">
        <v>98235</v>
      </c>
      <c r="B294" t="s">
        <v>34</v>
      </c>
      <c r="C294" t="s">
        <v>37</v>
      </c>
      <c r="D294">
        <v>2116</v>
      </c>
      <c r="E294">
        <v>10</v>
      </c>
      <c r="F294">
        <v>15</v>
      </c>
      <c r="G294">
        <v>31740</v>
      </c>
      <c r="H294" t="s">
        <v>77</v>
      </c>
      <c r="I294">
        <v>1587</v>
      </c>
      <c r="J294">
        <v>8993</v>
      </c>
      <c r="K294" s="9">
        <v>45346</v>
      </c>
      <c r="L294" t="s">
        <v>42</v>
      </c>
      <c r="M294" t="s">
        <v>30</v>
      </c>
      <c r="N294" s="11">
        <f>_xlfn.XLOOKUP(B294,Summary!$C$4:$C$9,Summary!$B$4:$B$9)</f>
        <v>0.18</v>
      </c>
    </row>
    <row r="295" spans="1:14" x14ac:dyDescent="0.25">
      <c r="A295">
        <v>48340</v>
      </c>
      <c r="B295" t="s">
        <v>31</v>
      </c>
      <c r="C295" t="s">
        <v>27</v>
      </c>
      <c r="D295">
        <v>1790</v>
      </c>
      <c r="E295">
        <v>3</v>
      </c>
      <c r="F295">
        <v>350</v>
      </c>
      <c r="G295">
        <v>626500</v>
      </c>
      <c r="H295" t="s">
        <v>76</v>
      </c>
      <c r="I295">
        <v>81445</v>
      </c>
      <c r="J295">
        <v>79655</v>
      </c>
      <c r="K295" s="9">
        <v>45347</v>
      </c>
      <c r="L295" t="s">
        <v>43</v>
      </c>
      <c r="M295" t="s">
        <v>26</v>
      </c>
      <c r="N295" s="11">
        <f>_xlfn.XLOOKUP(B295,Summary!$C$4:$C$9,Summary!$B$4:$B$9)</f>
        <v>0.23</v>
      </c>
    </row>
    <row r="296" spans="1:14" x14ac:dyDescent="0.25">
      <c r="A296">
        <v>53415</v>
      </c>
      <c r="B296" t="s">
        <v>46</v>
      </c>
      <c r="C296" t="s">
        <v>38</v>
      </c>
      <c r="D296">
        <v>1808</v>
      </c>
      <c r="E296">
        <v>120</v>
      </c>
      <c r="F296">
        <v>7</v>
      </c>
      <c r="G296">
        <v>12656</v>
      </c>
      <c r="H296" t="s">
        <v>77</v>
      </c>
      <c r="I296">
        <v>1392.16</v>
      </c>
      <c r="J296">
        <v>2223.84</v>
      </c>
      <c r="K296" s="9">
        <v>45348</v>
      </c>
      <c r="L296" t="s">
        <v>43</v>
      </c>
      <c r="M296" t="s">
        <v>26</v>
      </c>
      <c r="N296" s="11">
        <f>_xlfn.XLOOKUP(B296,Summary!$C$4:$C$9,Summary!$B$4:$B$9)</f>
        <v>0.2</v>
      </c>
    </row>
    <row r="297" spans="1:14" x14ac:dyDescent="0.25">
      <c r="A297">
        <v>67588</v>
      </c>
      <c r="B297" t="s">
        <v>31</v>
      </c>
      <c r="C297" t="s">
        <v>39</v>
      </c>
      <c r="D297">
        <v>1281</v>
      </c>
      <c r="E297">
        <v>250</v>
      </c>
      <c r="F297">
        <v>350</v>
      </c>
      <c r="G297">
        <v>448350</v>
      </c>
      <c r="H297" t="s">
        <v>77</v>
      </c>
      <c r="I297">
        <v>62769</v>
      </c>
      <c r="J297">
        <v>52521</v>
      </c>
      <c r="K297" s="9">
        <v>45349</v>
      </c>
      <c r="L297" t="s">
        <v>43</v>
      </c>
      <c r="M297" t="s">
        <v>26</v>
      </c>
      <c r="N297" s="11">
        <f>_xlfn.XLOOKUP(B297,Summary!$C$4:$C$9,Summary!$B$4:$B$9)</f>
        <v>0.23</v>
      </c>
    </row>
    <row r="298" spans="1:14" x14ac:dyDescent="0.25">
      <c r="A298">
        <v>73882</v>
      </c>
      <c r="B298" t="s">
        <v>34</v>
      </c>
      <c r="C298" t="s">
        <v>27</v>
      </c>
      <c r="D298">
        <v>1884</v>
      </c>
      <c r="E298">
        <v>3</v>
      </c>
      <c r="F298">
        <v>12</v>
      </c>
      <c r="G298">
        <v>22608</v>
      </c>
      <c r="H298" t="s">
        <v>76</v>
      </c>
      <c r="I298">
        <v>1582.56</v>
      </c>
      <c r="J298">
        <v>15373.439999999999</v>
      </c>
      <c r="K298" s="9">
        <v>45350</v>
      </c>
      <c r="L298" t="s">
        <v>42</v>
      </c>
      <c r="M298" t="s">
        <v>33</v>
      </c>
      <c r="N298" s="11">
        <f>_xlfn.XLOOKUP(B298,Summary!$C$4:$C$9,Summary!$B$4:$B$9)</f>
        <v>0.18</v>
      </c>
    </row>
    <row r="299" spans="1:14" x14ac:dyDescent="0.25">
      <c r="A299">
        <v>90080</v>
      </c>
      <c r="B299" t="s">
        <v>44</v>
      </c>
      <c r="C299" t="s">
        <v>37</v>
      </c>
      <c r="D299">
        <v>2150</v>
      </c>
      <c r="E299">
        <v>10</v>
      </c>
      <c r="F299">
        <v>300</v>
      </c>
      <c r="G299">
        <v>645000</v>
      </c>
      <c r="H299" t="s">
        <v>76</v>
      </c>
      <c r="I299">
        <v>77400</v>
      </c>
      <c r="J299">
        <v>30100</v>
      </c>
      <c r="K299" s="9">
        <v>45350</v>
      </c>
      <c r="L299" t="s">
        <v>43</v>
      </c>
      <c r="M299" t="s">
        <v>36</v>
      </c>
      <c r="N299" s="11">
        <f>_xlfn.XLOOKUP(B299,Summary!$C$4:$C$9,Summary!$B$4:$B$9)</f>
        <v>0.22</v>
      </c>
    </row>
    <row r="300" spans="1:14" x14ac:dyDescent="0.25">
      <c r="A300">
        <v>13656</v>
      </c>
      <c r="B300" t="s">
        <v>31</v>
      </c>
      <c r="C300" t="s">
        <v>32</v>
      </c>
      <c r="D300">
        <v>1901</v>
      </c>
      <c r="E300">
        <v>5</v>
      </c>
      <c r="F300">
        <v>12</v>
      </c>
      <c r="G300">
        <v>22812</v>
      </c>
      <c r="H300" t="s">
        <v>77</v>
      </c>
      <c r="I300">
        <v>684.36</v>
      </c>
      <c r="J300">
        <v>16424.64</v>
      </c>
      <c r="K300" s="9">
        <v>45351</v>
      </c>
      <c r="L300" t="s">
        <v>41</v>
      </c>
      <c r="M300" t="s">
        <v>33</v>
      </c>
      <c r="N300" s="11">
        <f>_xlfn.XLOOKUP(B300,Summary!$C$4:$C$9,Summary!$B$4:$B$9)</f>
        <v>0.23</v>
      </c>
    </row>
    <row r="301" spans="1:14" x14ac:dyDescent="0.25">
      <c r="A301">
        <v>92123</v>
      </c>
      <c r="B301" t="s">
        <v>31</v>
      </c>
      <c r="C301" t="s">
        <v>27</v>
      </c>
      <c r="D301">
        <v>2155</v>
      </c>
      <c r="E301">
        <v>3</v>
      </c>
      <c r="F301">
        <v>350</v>
      </c>
      <c r="G301">
        <v>754250</v>
      </c>
      <c r="H301" t="s">
        <v>76</v>
      </c>
      <c r="I301">
        <v>7542.5</v>
      </c>
      <c r="J301">
        <v>186407.5</v>
      </c>
      <c r="K301" s="9">
        <v>45351</v>
      </c>
      <c r="L301" t="s">
        <v>41</v>
      </c>
      <c r="M301" t="s">
        <v>26</v>
      </c>
      <c r="N301" s="11">
        <f>_xlfn.XLOOKUP(B301,Summary!$C$4:$C$9,Summary!$B$4:$B$9)</f>
        <v>0.23</v>
      </c>
    </row>
    <row r="302" spans="1:14" x14ac:dyDescent="0.25">
      <c r="A302">
        <v>64820</v>
      </c>
      <c r="B302" t="s">
        <v>45</v>
      </c>
      <c r="C302" t="s">
        <v>40</v>
      </c>
      <c r="D302">
        <v>579</v>
      </c>
      <c r="E302">
        <v>260</v>
      </c>
      <c r="F302">
        <v>125</v>
      </c>
      <c r="G302">
        <v>72375</v>
      </c>
      <c r="H302" t="s">
        <v>77</v>
      </c>
      <c r="I302">
        <v>7237.5</v>
      </c>
      <c r="J302">
        <v>-4342.5</v>
      </c>
      <c r="K302" s="9">
        <v>45352</v>
      </c>
      <c r="L302" t="s">
        <v>43</v>
      </c>
      <c r="M302" t="s">
        <v>35</v>
      </c>
      <c r="N302" s="11">
        <f>_xlfn.XLOOKUP(B302,Summary!$C$4:$C$9,Summary!$B$4:$B$9)</f>
        <v>0.24</v>
      </c>
    </row>
    <row r="303" spans="1:14" x14ac:dyDescent="0.25">
      <c r="A303">
        <v>14101</v>
      </c>
      <c r="B303" t="s">
        <v>44</v>
      </c>
      <c r="C303" t="s">
        <v>38</v>
      </c>
      <c r="D303">
        <v>861</v>
      </c>
      <c r="E303">
        <v>120</v>
      </c>
      <c r="F303">
        <v>125</v>
      </c>
      <c r="G303">
        <v>107625</v>
      </c>
      <c r="H303" t="s">
        <v>76</v>
      </c>
      <c r="I303">
        <v>5381.25</v>
      </c>
      <c r="J303">
        <v>-1076.25</v>
      </c>
      <c r="K303" s="9">
        <v>45352</v>
      </c>
      <c r="L303" t="s">
        <v>42</v>
      </c>
      <c r="M303" t="s">
        <v>35</v>
      </c>
      <c r="N303" s="11">
        <f>_xlfn.XLOOKUP(B303,Summary!$C$4:$C$9,Summary!$B$4:$B$9)</f>
        <v>0.22</v>
      </c>
    </row>
    <row r="304" spans="1:14" x14ac:dyDescent="0.25">
      <c r="A304">
        <v>46626</v>
      </c>
      <c r="B304" t="s">
        <v>34</v>
      </c>
      <c r="C304" t="s">
        <v>37</v>
      </c>
      <c r="D304">
        <v>766</v>
      </c>
      <c r="E304">
        <v>10</v>
      </c>
      <c r="F304">
        <v>12</v>
      </c>
      <c r="G304">
        <v>9192</v>
      </c>
      <c r="H304" t="s">
        <v>76</v>
      </c>
      <c r="I304">
        <v>91.92</v>
      </c>
      <c r="J304">
        <v>6802.08</v>
      </c>
      <c r="K304" s="9">
        <v>45352</v>
      </c>
      <c r="L304" t="s">
        <v>41</v>
      </c>
      <c r="M304" t="s">
        <v>33</v>
      </c>
      <c r="N304" s="11">
        <f>_xlfn.XLOOKUP(B304,Summary!$C$4:$C$9,Summary!$B$4:$B$9)</f>
        <v>0.18</v>
      </c>
    </row>
    <row r="305" spans="1:14" x14ac:dyDescent="0.25">
      <c r="A305">
        <v>98174</v>
      </c>
      <c r="B305" t="s">
        <v>31</v>
      </c>
      <c r="C305" t="s">
        <v>37</v>
      </c>
      <c r="D305">
        <v>2101</v>
      </c>
      <c r="E305">
        <v>10</v>
      </c>
      <c r="F305">
        <v>15</v>
      </c>
      <c r="G305">
        <v>31515</v>
      </c>
      <c r="H305" t="s">
        <v>76</v>
      </c>
      <c r="I305">
        <v>2206.0500000000002</v>
      </c>
      <c r="J305">
        <v>8298.9500000000007</v>
      </c>
      <c r="K305" s="9">
        <v>45352</v>
      </c>
      <c r="L305" t="s">
        <v>42</v>
      </c>
      <c r="M305" t="s">
        <v>30</v>
      </c>
      <c r="N305" s="11">
        <f>_xlfn.XLOOKUP(B305,Summary!$C$4:$C$9,Summary!$B$4:$B$9)</f>
        <v>0.23</v>
      </c>
    </row>
    <row r="306" spans="1:14" x14ac:dyDescent="0.25">
      <c r="A306">
        <v>18324</v>
      </c>
      <c r="B306" t="s">
        <v>46</v>
      </c>
      <c r="C306" t="s">
        <v>38</v>
      </c>
      <c r="D306">
        <v>2646</v>
      </c>
      <c r="E306">
        <v>120</v>
      </c>
      <c r="F306">
        <v>20</v>
      </c>
      <c r="G306">
        <v>52920</v>
      </c>
      <c r="H306" t="s">
        <v>77</v>
      </c>
      <c r="I306">
        <v>2116.8000000000002</v>
      </c>
      <c r="J306">
        <v>24343.199999999997</v>
      </c>
      <c r="K306" s="9">
        <v>45353</v>
      </c>
      <c r="L306" t="s">
        <v>41</v>
      </c>
      <c r="M306" t="s">
        <v>26</v>
      </c>
      <c r="N306" s="11">
        <f>_xlfn.XLOOKUP(B306,Summary!$C$4:$C$9,Summary!$B$4:$B$9)</f>
        <v>0.2</v>
      </c>
    </row>
    <row r="307" spans="1:14" x14ac:dyDescent="0.25">
      <c r="A307">
        <v>41331</v>
      </c>
      <c r="B307" t="s">
        <v>46</v>
      </c>
      <c r="C307" t="s">
        <v>40</v>
      </c>
      <c r="D307">
        <v>552</v>
      </c>
      <c r="E307">
        <v>260</v>
      </c>
      <c r="F307">
        <v>350</v>
      </c>
      <c r="G307">
        <v>193200</v>
      </c>
      <c r="H307" t="s">
        <v>77</v>
      </c>
      <c r="I307">
        <v>9660</v>
      </c>
      <c r="J307">
        <v>40020</v>
      </c>
      <c r="K307" s="9">
        <v>45353</v>
      </c>
      <c r="L307" t="s">
        <v>42</v>
      </c>
      <c r="M307" t="s">
        <v>26</v>
      </c>
      <c r="N307" s="11">
        <f>_xlfn.XLOOKUP(B307,Summary!$C$4:$C$9,Summary!$B$4:$B$9)</f>
        <v>0.2</v>
      </c>
    </row>
    <row r="308" spans="1:14" x14ac:dyDescent="0.25">
      <c r="A308">
        <v>93812</v>
      </c>
      <c r="B308" t="s">
        <v>45</v>
      </c>
      <c r="C308" t="s">
        <v>40</v>
      </c>
      <c r="D308">
        <v>2844</v>
      </c>
      <c r="E308">
        <v>260</v>
      </c>
      <c r="F308">
        <v>125</v>
      </c>
      <c r="G308">
        <v>355500</v>
      </c>
      <c r="H308" t="s">
        <v>77</v>
      </c>
      <c r="I308">
        <v>49770</v>
      </c>
      <c r="J308">
        <v>-35550</v>
      </c>
      <c r="K308" s="9">
        <v>45354</v>
      </c>
      <c r="L308" t="s">
        <v>43</v>
      </c>
      <c r="M308" t="s">
        <v>35</v>
      </c>
      <c r="N308" s="11">
        <f>_xlfn.XLOOKUP(B308,Summary!$C$4:$C$9,Summary!$B$4:$B$9)</f>
        <v>0.24</v>
      </c>
    </row>
    <row r="309" spans="1:14" x14ac:dyDescent="0.25">
      <c r="A309">
        <v>89487</v>
      </c>
      <c r="B309" t="s">
        <v>44</v>
      </c>
      <c r="C309" t="s">
        <v>40</v>
      </c>
      <c r="D309">
        <v>1375</v>
      </c>
      <c r="E309">
        <v>260</v>
      </c>
      <c r="F309">
        <v>12</v>
      </c>
      <c r="G309">
        <v>16500</v>
      </c>
      <c r="H309" t="s">
        <v>76</v>
      </c>
      <c r="I309">
        <v>1320</v>
      </c>
      <c r="J309">
        <v>11055</v>
      </c>
      <c r="K309" s="9">
        <v>45354</v>
      </c>
      <c r="L309" t="s">
        <v>42</v>
      </c>
      <c r="M309" t="s">
        <v>33</v>
      </c>
      <c r="N309" s="11">
        <f>_xlfn.XLOOKUP(B309,Summary!$C$4:$C$9,Summary!$B$4:$B$9)</f>
        <v>0.22</v>
      </c>
    </row>
    <row r="310" spans="1:14" x14ac:dyDescent="0.25">
      <c r="A310">
        <v>74082</v>
      </c>
      <c r="B310" t="s">
        <v>31</v>
      </c>
      <c r="C310" t="s">
        <v>37</v>
      </c>
      <c r="D310">
        <v>1594</v>
      </c>
      <c r="E310">
        <v>10</v>
      </c>
      <c r="F310">
        <v>350</v>
      </c>
      <c r="G310">
        <v>557900</v>
      </c>
      <c r="H310" t="s">
        <v>77</v>
      </c>
      <c r="I310">
        <v>66948</v>
      </c>
      <c r="J310">
        <v>76512</v>
      </c>
      <c r="K310" s="9">
        <v>45354</v>
      </c>
      <c r="L310" t="s">
        <v>43</v>
      </c>
      <c r="M310" t="s">
        <v>26</v>
      </c>
      <c r="N310" s="11">
        <f>_xlfn.XLOOKUP(B310,Summary!$C$4:$C$9,Summary!$B$4:$B$9)</f>
        <v>0.23</v>
      </c>
    </row>
    <row r="311" spans="1:14" x14ac:dyDescent="0.25">
      <c r="A311">
        <v>18671</v>
      </c>
      <c r="B311" t="s">
        <v>31</v>
      </c>
      <c r="C311" t="s">
        <v>32</v>
      </c>
      <c r="D311">
        <v>1666</v>
      </c>
      <c r="E311">
        <v>5</v>
      </c>
      <c r="F311">
        <v>350</v>
      </c>
      <c r="G311">
        <v>583100</v>
      </c>
      <c r="H311" t="s">
        <v>76</v>
      </c>
      <c r="I311">
        <v>52479</v>
      </c>
      <c r="J311">
        <v>97461</v>
      </c>
      <c r="K311" s="9">
        <v>45355</v>
      </c>
      <c r="L311" t="s">
        <v>42</v>
      </c>
      <c r="M311" t="s">
        <v>26</v>
      </c>
      <c r="N311" s="11">
        <f>_xlfn.XLOOKUP(B311,Summary!$C$4:$C$9,Summary!$B$4:$B$9)</f>
        <v>0.23</v>
      </c>
    </row>
    <row r="312" spans="1:14" x14ac:dyDescent="0.25">
      <c r="A312">
        <v>77275</v>
      </c>
      <c r="B312" t="s">
        <v>44</v>
      </c>
      <c r="C312" t="s">
        <v>32</v>
      </c>
      <c r="D312">
        <v>1660</v>
      </c>
      <c r="E312">
        <v>5</v>
      </c>
      <c r="F312">
        <v>125</v>
      </c>
      <c r="G312">
        <v>207500</v>
      </c>
      <c r="H312" t="s">
        <v>76</v>
      </c>
      <c r="I312">
        <v>4150</v>
      </c>
      <c r="J312">
        <v>4150</v>
      </c>
      <c r="K312" s="9">
        <v>45355</v>
      </c>
      <c r="L312" t="s">
        <v>41</v>
      </c>
      <c r="M312" t="s">
        <v>35</v>
      </c>
      <c r="N312" s="11">
        <f>_xlfn.XLOOKUP(B312,Summary!$C$4:$C$9,Summary!$B$4:$B$9)</f>
        <v>0.22</v>
      </c>
    </row>
    <row r="313" spans="1:14" x14ac:dyDescent="0.25">
      <c r="A313">
        <v>89606</v>
      </c>
      <c r="B313" t="s">
        <v>29</v>
      </c>
      <c r="C313" t="s">
        <v>38</v>
      </c>
      <c r="D313">
        <v>2087</v>
      </c>
      <c r="E313">
        <v>120</v>
      </c>
      <c r="F313">
        <v>125</v>
      </c>
      <c r="G313">
        <v>260875</v>
      </c>
      <c r="H313" t="s">
        <v>77</v>
      </c>
      <c r="I313">
        <v>18261.25</v>
      </c>
      <c r="J313">
        <v>-7826.25</v>
      </c>
      <c r="K313" s="9">
        <v>45355</v>
      </c>
      <c r="L313" t="s">
        <v>42</v>
      </c>
      <c r="M313" t="s">
        <v>35</v>
      </c>
      <c r="N313" s="11">
        <f>_xlfn.XLOOKUP(B313,Summary!$C$4:$C$9,Summary!$B$4:$B$9)</f>
        <v>0.19</v>
      </c>
    </row>
    <row r="314" spans="1:14" x14ac:dyDescent="0.25">
      <c r="A314">
        <v>28574</v>
      </c>
      <c r="B314" t="s">
        <v>34</v>
      </c>
      <c r="C314" t="s">
        <v>27</v>
      </c>
      <c r="D314">
        <v>2521.5</v>
      </c>
      <c r="E314">
        <v>3</v>
      </c>
      <c r="F314">
        <v>20</v>
      </c>
      <c r="G314">
        <v>50430</v>
      </c>
      <c r="H314" t="s">
        <v>76</v>
      </c>
      <c r="I314">
        <v>6051.6</v>
      </c>
      <c r="J314">
        <v>19163.399999999998</v>
      </c>
      <c r="K314" s="9">
        <v>45356</v>
      </c>
      <c r="L314" t="s">
        <v>43</v>
      </c>
      <c r="M314" t="s">
        <v>26</v>
      </c>
      <c r="N314" s="11">
        <f>_xlfn.XLOOKUP(B314,Summary!$C$4:$C$9,Summary!$B$4:$B$9)</f>
        <v>0.18</v>
      </c>
    </row>
    <row r="315" spans="1:14" x14ac:dyDescent="0.25">
      <c r="A315">
        <v>34186</v>
      </c>
      <c r="B315" t="s">
        <v>34</v>
      </c>
      <c r="C315" t="s">
        <v>38</v>
      </c>
      <c r="D315">
        <v>2294</v>
      </c>
      <c r="E315">
        <v>120</v>
      </c>
      <c r="F315">
        <v>300</v>
      </c>
      <c r="G315">
        <v>688200</v>
      </c>
      <c r="H315" t="s">
        <v>76</v>
      </c>
      <c r="I315">
        <v>68820</v>
      </c>
      <c r="J315">
        <v>45880</v>
      </c>
      <c r="K315" s="9">
        <v>45357</v>
      </c>
      <c r="L315" t="s">
        <v>43</v>
      </c>
      <c r="M315" t="s">
        <v>36</v>
      </c>
      <c r="N315" s="11">
        <f>_xlfn.XLOOKUP(B315,Summary!$C$4:$C$9,Summary!$B$4:$B$9)</f>
        <v>0.18</v>
      </c>
    </row>
    <row r="316" spans="1:14" x14ac:dyDescent="0.25">
      <c r="A316">
        <v>70920</v>
      </c>
      <c r="B316" t="s">
        <v>46</v>
      </c>
      <c r="C316" t="s">
        <v>38</v>
      </c>
      <c r="D316">
        <v>2009</v>
      </c>
      <c r="E316">
        <v>120</v>
      </c>
      <c r="F316">
        <v>125</v>
      </c>
      <c r="G316">
        <v>251125</v>
      </c>
      <c r="H316" t="s">
        <v>76</v>
      </c>
      <c r="I316">
        <v>7533.75</v>
      </c>
      <c r="J316">
        <v>2511.25</v>
      </c>
      <c r="K316" s="9">
        <v>45358</v>
      </c>
      <c r="L316" t="s">
        <v>41</v>
      </c>
      <c r="M316" t="s">
        <v>35</v>
      </c>
      <c r="N316" s="11">
        <f>_xlfn.XLOOKUP(B316,Summary!$C$4:$C$9,Summary!$B$4:$B$9)</f>
        <v>0.2</v>
      </c>
    </row>
    <row r="317" spans="1:14" x14ac:dyDescent="0.25">
      <c r="A317">
        <v>39245</v>
      </c>
      <c r="B317" t="s">
        <v>31</v>
      </c>
      <c r="C317" t="s">
        <v>27</v>
      </c>
      <c r="D317">
        <v>2487</v>
      </c>
      <c r="E317">
        <v>3</v>
      </c>
      <c r="F317">
        <v>7</v>
      </c>
      <c r="G317">
        <v>17409</v>
      </c>
      <c r="H317" t="s">
        <v>77</v>
      </c>
      <c r="I317">
        <v>870.45</v>
      </c>
      <c r="J317">
        <v>4103.5499999999993</v>
      </c>
      <c r="K317" s="9">
        <v>45359</v>
      </c>
      <c r="L317" t="s">
        <v>42</v>
      </c>
      <c r="M317" t="s">
        <v>26</v>
      </c>
      <c r="N317" s="11">
        <f>_xlfn.XLOOKUP(B317,Summary!$C$4:$C$9,Summary!$B$4:$B$9)</f>
        <v>0.23</v>
      </c>
    </row>
    <row r="318" spans="1:14" x14ac:dyDescent="0.25">
      <c r="A318">
        <v>43004</v>
      </c>
      <c r="B318" t="s">
        <v>34</v>
      </c>
      <c r="C318" t="s">
        <v>37</v>
      </c>
      <c r="D318">
        <v>747</v>
      </c>
      <c r="E318">
        <v>10</v>
      </c>
      <c r="F318">
        <v>15</v>
      </c>
      <c r="G318">
        <v>11205</v>
      </c>
      <c r="H318" t="s">
        <v>77</v>
      </c>
      <c r="I318">
        <v>112.05</v>
      </c>
      <c r="J318">
        <v>3622.9500000000007</v>
      </c>
      <c r="K318" s="9">
        <v>45359</v>
      </c>
      <c r="L318" t="s">
        <v>41</v>
      </c>
      <c r="M318" t="s">
        <v>30</v>
      </c>
      <c r="N318" s="11">
        <f>_xlfn.XLOOKUP(B318,Summary!$C$4:$C$9,Summary!$B$4:$B$9)</f>
        <v>0.18</v>
      </c>
    </row>
    <row r="319" spans="1:14" x14ac:dyDescent="0.25">
      <c r="A319">
        <v>69292</v>
      </c>
      <c r="B319" t="s">
        <v>44</v>
      </c>
      <c r="C319" t="s">
        <v>40</v>
      </c>
      <c r="D319">
        <v>1101</v>
      </c>
      <c r="E319">
        <v>260</v>
      </c>
      <c r="F319">
        <v>300</v>
      </c>
      <c r="G319">
        <v>330300</v>
      </c>
      <c r="H319" t="s">
        <v>77</v>
      </c>
      <c r="I319">
        <v>6606</v>
      </c>
      <c r="J319">
        <v>48444</v>
      </c>
      <c r="K319" s="9">
        <v>45359</v>
      </c>
      <c r="L319" t="s">
        <v>41</v>
      </c>
      <c r="M319" t="s">
        <v>36</v>
      </c>
      <c r="N319" s="11">
        <f>_xlfn.XLOOKUP(B319,Summary!$C$4:$C$9,Summary!$B$4:$B$9)</f>
        <v>0.22</v>
      </c>
    </row>
    <row r="320" spans="1:14" x14ac:dyDescent="0.25">
      <c r="A320">
        <v>13202</v>
      </c>
      <c r="B320" t="s">
        <v>44</v>
      </c>
      <c r="C320" t="s">
        <v>27</v>
      </c>
      <c r="D320">
        <v>2156</v>
      </c>
      <c r="E320">
        <v>3</v>
      </c>
      <c r="F320">
        <v>125</v>
      </c>
      <c r="G320">
        <v>269500</v>
      </c>
      <c r="H320" t="s">
        <v>77</v>
      </c>
      <c r="I320">
        <v>32340</v>
      </c>
      <c r="J320">
        <v>-21560</v>
      </c>
      <c r="K320" s="9">
        <v>45360</v>
      </c>
      <c r="L320" t="s">
        <v>43</v>
      </c>
      <c r="M320" t="s">
        <v>35</v>
      </c>
      <c r="N320" s="11">
        <f>_xlfn.XLOOKUP(B320,Summary!$C$4:$C$9,Summary!$B$4:$B$9)</f>
        <v>0.22</v>
      </c>
    </row>
    <row r="321" spans="1:14" x14ac:dyDescent="0.25">
      <c r="A321">
        <v>22745</v>
      </c>
      <c r="B321" t="s">
        <v>34</v>
      </c>
      <c r="C321" t="s">
        <v>38</v>
      </c>
      <c r="D321">
        <v>2338</v>
      </c>
      <c r="E321">
        <v>120</v>
      </c>
      <c r="F321">
        <v>7</v>
      </c>
      <c r="G321">
        <v>16366</v>
      </c>
      <c r="H321" t="s">
        <v>77</v>
      </c>
      <c r="I321">
        <v>1309.28</v>
      </c>
      <c r="J321">
        <v>3366.7199999999993</v>
      </c>
      <c r="K321" s="9">
        <v>45360</v>
      </c>
      <c r="L321" t="s">
        <v>42</v>
      </c>
      <c r="M321" t="s">
        <v>26</v>
      </c>
      <c r="N321" s="11">
        <f>_xlfn.XLOOKUP(B321,Summary!$C$4:$C$9,Summary!$B$4:$B$9)</f>
        <v>0.18</v>
      </c>
    </row>
    <row r="322" spans="1:14" x14ac:dyDescent="0.25">
      <c r="A322">
        <v>85496</v>
      </c>
      <c r="B322" t="s">
        <v>31</v>
      </c>
      <c r="C322" t="s">
        <v>40</v>
      </c>
      <c r="D322">
        <v>2072</v>
      </c>
      <c r="E322">
        <v>260</v>
      </c>
      <c r="F322">
        <v>15</v>
      </c>
      <c r="G322">
        <v>31080</v>
      </c>
      <c r="H322" t="s">
        <v>77</v>
      </c>
      <c r="I322">
        <v>3108</v>
      </c>
      <c r="J322">
        <v>7252</v>
      </c>
      <c r="K322" s="9">
        <v>45360</v>
      </c>
      <c r="L322" t="s">
        <v>43</v>
      </c>
      <c r="M322" t="s">
        <v>30</v>
      </c>
      <c r="N322" s="11">
        <f>_xlfn.XLOOKUP(B322,Summary!$C$4:$C$9,Summary!$B$4:$B$9)</f>
        <v>0.23</v>
      </c>
    </row>
    <row r="323" spans="1:14" x14ac:dyDescent="0.25">
      <c r="A323">
        <v>76766</v>
      </c>
      <c r="B323" t="s">
        <v>29</v>
      </c>
      <c r="C323" t="s">
        <v>40</v>
      </c>
      <c r="D323">
        <v>2276</v>
      </c>
      <c r="E323">
        <v>260</v>
      </c>
      <c r="F323">
        <v>125</v>
      </c>
      <c r="G323">
        <v>284500</v>
      </c>
      <c r="H323" t="s">
        <v>76</v>
      </c>
      <c r="I323">
        <v>5690</v>
      </c>
      <c r="J323">
        <v>5690</v>
      </c>
      <c r="K323" s="9">
        <v>45360</v>
      </c>
      <c r="L323" t="s">
        <v>41</v>
      </c>
      <c r="M323" t="s">
        <v>35</v>
      </c>
      <c r="N323" s="11">
        <f>_xlfn.XLOOKUP(B323,Summary!$C$4:$C$9,Summary!$B$4:$B$9)</f>
        <v>0.19</v>
      </c>
    </row>
    <row r="324" spans="1:14" x14ac:dyDescent="0.25">
      <c r="A324">
        <v>37083</v>
      </c>
      <c r="B324" t="s">
        <v>44</v>
      </c>
      <c r="C324" t="s">
        <v>27</v>
      </c>
      <c r="D324">
        <v>2529</v>
      </c>
      <c r="E324">
        <v>3</v>
      </c>
      <c r="F324">
        <v>7</v>
      </c>
      <c r="G324">
        <v>17703</v>
      </c>
      <c r="H324" t="s">
        <v>77</v>
      </c>
      <c r="I324">
        <v>177.03</v>
      </c>
      <c r="J324">
        <v>4880.9699999999993</v>
      </c>
      <c r="K324" s="9">
        <v>45360</v>
      </c>
      <c r="L324" t="s">
        <v>41</v>
      </c>
      <c r="M324" t="s">
        <v>26</v>
      </c>
      <c r="N324" s="11">
        <f>_xlfn.XLOOKUP(B324,Summary!$C$4:$C$9,Summary!$B$4:$B$9)</f>
        <v>0.22</v>
      </c>
    </row>
    <row r="325" spans="1:14" x14ac:dyDescent="0.25">
      <c r="A325">
        <v>68987</v>
      </c>
      <c r="B325" t="s">
        <v>45</v>
      </c>
      <c r="C325" t="s">
        <v>39</v>
      </c>
      <c r="D325">
        <v>436.5</v>
      </c>
      <c r="E325">
        <v>250</v>
      </c>
      <c r="F325">
        <v>20</v>
      </c>
      <c r="G325">
        <v>8730</v>
      </c>
      <c r="H325" t="s">
        <v>77</v>
      </c>
      <c r="I325">
        <v>698.40000000000009</v>
      </c>
      <c r="J325">
        <v>3666.5999999999995</v>
      </c>
      <c r="K325" s="9">
        <v>45362</v>
      </c>
      <c r="L325" t="s">
        <v>42</v>
      </c>
      <c r="M325" t="s">
        <v>26</v>
      </c>
      <c r="N325" s="11">
        <f>_xlfn.XLOOKUP(B325,Summary!$C$4:$C$9,Summary!$B$4:$B$9)</f>
        <v>0.24</v>
      </c>
    </row>
    <row r="326" spans="1:14" x14ac:dyDescent="0.25">
      <c r="A326">
        <v>96239</v>
      </c>
      <c r="B326" t="s">
        <v>29</v>
      </c>
      <c r="C326" t="s">
        <v>27</v>
      </c>
      <c r="D326">
        <v>1321</v>
      </c>
      <c r="E326">
        <v>3</v>
      </c>
      <c r="F326">
        <v>20</v>
      </c>
      <c r="G326">
        <v>26420</v>
      </c>
      <c r="H326" t="s">
        <v>76</v>
      </c>
      <c r="I326">
        <v>0</v>
      </c>
      <c r="J326">
        <v>13210</v>
      </c>
      <c r="K326" s="9">
        <v>45362</v>
      </c>
      <c r="L326" t="s">
        <v>28</v>
      </c>
      <c r="M326" t="s">
        <v>26</v>
      </c>
      <c r="N326" s="11">
        <f>_xlfn.XLOOKUP(B326,Summary!$C$4:$C$9,Summary!$B$4:$B$9)</f>
        <v>0.19</v>
      </c>
    </row>
    <row r="327" spans="1:14" x14ac:dyDescent="0.25">
      <c r="A327">
        <v>99984</v>
      </c>
      <c r="B327" t="s">
        <v>29</v>
      </c>
      <c r="C327" t="s">
        <v>40</v>
      </c>
      <c r="D327">
        <v>1686</v>
      </c>
      <c r="E327">
        <v>260</v>
      </c>
      <c r="F327">
        <v>7</v>
      </c>
      <c r="G327">
        <v>11802</v>
      </c>
      <c r="H327" t="s">
        <v>76</v>
      </c>
      <c r="I327">
        <v>0</v>
      </c>
      <c r="J327">
        <v>3372</v>
      </c>
      <c r="K327" s="9">
        <v>45363</v>
      </c>
      <c r="L327" t="s">
        <v>28</v>
      </c>
      <c r="M327" t="s">
        <v>26</v>
      </c>
      <c r="N327" s="11">
        <f>_xlfn.XLOOKUP(B327,Summary!$C$4:$C$9,Summary!$B$4:$B$9)</f>
        <v>0.19</v>
      </c>
    </row>
    <row r="328" spans="1:14" x14ac:dyDescent="0.25">
      <c r="A328">
        <v>74220</v>
      </c>
      <c r="B328" t="s">
        <v>46</v>
      </c>
      <c r="C328" t="s">
        <v>27</v>
      </c>
      <c r="D328">
        <v>742.5</v>
      </c>
      <c r="E328">
        <v>3</v>
      </c>
      <c r="F328">
        <v>125</v>
      </c>
      <c r="G328">
        <v>92812.5</v>
      </c>
      <c r="H328" t="s">
        <v>76</v>
      </c>
      <c r="I328">
        <v>1856.25</v>
      </c>
      <c r="J328">
        <v>1856.25</v>
      </c>
      <c r="K328" s="9">
        <v>45364</v>
      </c>
      <c r="L328" t="s">
        <v>41</v>
      </c>
      <c r="M328" t="s">
        <v>35</v>
      </c>
      <c r="N328" s="11">
        <f>_xlfn.XLOOKUP(B328,Summary!$C$4:$C$9,Summary!$B$4:$B$9)</f>
        <v>0.2</v>
      </c>
    </row>
    <row r="329" spans="1:14" x14ac:dyDescent="0.25">
      <c r="A329">
        <v>56943</v>
      </c>
      <c r="B329" t="s">
        <v>34</v>
      </c>
      <c r="C329" t="s">
        <v>38</v>
      </c>
      <c r="D329">
        <v>639</v>
      </c>
      <c r="E329">
        <v>120</v>
      </c>
      <c r="F329">
        <v>7</v>
      </c>
      <c r="G329">
        <v>4473</v>
      </c>
      <c r="H329" t="s">
        <v>77</v>
      </c>
      <c r="I329">
        <v>44.73</v>
      </c>
      <c r="J329">
        <v>1233.2700000000004</v>
      </c>
      <c r="K329" s="9">
        <v>45364</v>
      </c>
      <c r="L329" t="s">
        <v>41</v>
      </c>
      <c r="M329" t="s">
        <v>26</v>
      </c>
      <c r="N329" s="11">
        <f>_xlfn.XLOOKUP(B329,Summary!$C$4:$C$9,Summary!$B$4:$B$9)</f>
        <v>0.18</v>
      </c>
    </row>
    <row r="330" spans="1:14" x14ac:dyDescent="0.25">
      <c r="A330">
        <v>17182</v>
      </c>
      <c r="B330" t="s">
        <v>45</v>
      </c>
      <c r="C330" t="s">
        <v>38</v>
      </c>
      <c r="D330">
        <v>1372</v>
      </c>
      <c r="E330">
        <v>120</v>
      </c>
      <c r="F330">
        <v>300</v>
      </c>
      <c r="G330">
        <v>411600</v>
      </c>
      <c r="H330" t="s">
        <v>76</v>
      </c>
      <c r="I330">
        <v>28812</v>
      </c>
      <c r="J330">
        <v>39788</v>
      </c>
      <c r="K330" s="9">
        <v>45364</v>
      </c>
      <c r="L330" t="s">
        <v>42</v>
      </c>
      <c r="M330" t="s">
        <v>36</v>
      </c>
      <c r="N330" s="11">
        <f>_xlfn.XLOOKUP(B330,Summary!$C$4:$C$9,Summary!$B$4:$B$9)</f>
        <v>0.24</v>
      </c>
    </row>
    <row r="331" spans="1:14" x14ac:dyDescent="0.25">
      <c r="A331">
        <v>24747</v>
      </c>
      <c r="B331" t="s">
        <v>44</v>
      </c>
      <c r="C331" t="s">
        <v>40</v>
      </c>
      <c r="D331">
        <v>1865</v>
      </c>
      <c r="E331">
        <v>260</v>
      </c>
      <c r="F331">
        <v>350</v>
      </c>
      <c r="G331">
        <v>652750</v>
      </c>
      <c r="H331" t="s">
        <v>76</v>
      </c>
      <c r="I331">
        <v>26110</v>
      </c>
      <c r="J331">
        <v>141740</v>
      </c>
      <c r="K331" s="9">
        <v>45367</v>
      </c>
      <c r="L331" t="s">
        <v>41</v>
      </c>
      <c r="M331" t="s">
        <v>26</v>
      </c>
      <c r="N331" s="11">
        <f>_xlfn.XLOOKUP(B331,Summary!$C$4:$C$9,Summary!$B$4:$B$9)</f>
        <v>0.22</v>
      </c>
    </row>
    <row r="332" spans="1:14" x14ac:dyDescent="0.25">
      <c r="A332">
        <v>14872</v>
      </c>
      <c r="B332" t="s">
        <v>45</v>
      </c>
      <c r="C332" t="s">
        <v>39</v>
      </c>
      <c r="D332">
        <v>266</v>
      </c>
      <c r="E332">
        <v>250</v>
      </c>
      <c r="F332">
        <v>350</v>
      </c>
      <c r="G332">
        <v>93100</v>
      </c>
      <c r="H332" t="s">
        <v>77</v>
      </c>
      <c r="I332">
        <v>1862</v>
      </c>
      <c r="J332">
        <v>22078</v>
      </c>
      <c r="K332" s="9">
        <v>45367</v>
      </c>
      <c r="L332" t="s">
        <v>41</v>
      </c>
      <c r="M332" t="s">
        <v>26</v>
      </c>
      <c r="N332" s="11">
        <f>_xlfn.XLOOKUP(B332,Summary!$C$4:$C$9,Summary!$B$4:$B$9)</f>
        <v>0.24</v>
      </c>
    </row>
    <row r="333" spans="1:14" x14ac:dyDescent="0.25">
      <c r="A333">
        <v>84469</v>
      </c>
      <c r="B333" t="s">
        <v>46</v>
      </c>
      <c r="C333" t="s">
        <v>37</v>
      </c>
      <c r="D333">
        <v>1094</v>
      </c>
      <c r="E333">
        <v>10</v>
      </c>
      <c r="F333">
        <v>300</v>
      </c>
      <c r="G333">
        <v>328200</v>
      </c>
      <c r="H333" t="s">
        <v>76</v>
      </c>
      <c r="I333">
        <v>29538</v>
      </c>
      <c r="J333">
        <v>25162</v>
      </c>
      <c r="K333" s="9">
        <v>45368</v>
      </c>
      <c r="L333" t="s">
        <v>42</v>
      </c>
      <c r="M333" t="s">
        <v>36</v>
      </c>
      <c r="N333" s="11">
        <f>_xlfn.XLOOKUP(B333,Summary!$C$4:$C$9,Summary!$B$4:$B$9)</f>
        <v>0.2</v>
      </c>
    </row>
    <row r="334" spans="1:14" x14ac:dyDescent="0.25">
      <c r="A334">
        <v>79740</v>
      </c>
      <c r="B334" t="s">
        <v>44</v>
      </c>
      <c r="C334" t="s">
        <v>27</v>
      </c>
      <c r="D334">
        <v>2470</v>
      </c>
      <c r="E334">
        <v>3</v>
      </c>
      <c r="F334">
        <v>15</v>
      </c>
      <c r="G334">
        <v>37050</v>
      </c>
      <c r="H334" t="s">
        <v>76</v>
      </c>
      <c r="I334">
        <v>0</v>
      </c>
      <c r="J334">
        <v>12350</v>
      </c>
      <c r="K334" s="9">
        <v>45368</v>
      </c>
      <c r="L334" t="s">
        <v>28</v>
      </c>
      <c r="M334" t="s">
        <v>30</v>
      </c>
      <c r="N334" s="11">
        <f>_xlfn.XLOOKUP(B334,Summary!$C$4:$C$9,Summary!$B$4:$B$9)</f>
        <v>0.22</v>
      </c>
    </row>
    <row r="335" spans="1:14" x14ac:dyDescent="0.25">
      <c r="A335">
        <v>75053</v>
      </c>
      <c r="B335" t="s">
        <v>31</v>
      </c>
      <c r="C335" t="s">
        <v>37</v>
      </c>
      <c r="D335">
        <v>3801</v>
      </c>
      <c r="E335">
        <v>10</v>
      </c>
      <c r="F335">
        <v>15</v>
      </c>
      <c r="G335">
        <v>57015</v>
      </c>
      <c r="H335" t="s">
        <v>77</v>
      </c>
      <c r="I335">
        <v>3420.8999999999996</v>
      </c>
      <c r="J335">
        <v>15584.100000000002</v>
      </c>
      <c r="K335" s="9">
        <v>45368</v>
      </c>
      <c r="L335" t="s">
        <v>42</v>
      </c>
      <c r="M335" t="s">
        <v>30</v>
      </c>
      <c r="N335" s="11">
        <f>_xlfn.XLOOKUP(B335,Summary!$C$4:$C$9,Summary!$B$4:$B$9)</f>
        <v>0.23</v>
      </c>
    </row>
    <row r="336" spans="1:14" x14ac:dyDescent="0.25">
      <c r="A336">
        <v>14024</v>
      </c>
      <c r="B336" t="s">
        <v>46</v>
      </c>
      <c r="C336" t="s">
        <v>37</v>
      </c>
      <c r="D336">
        <v>1725</v>
      </c>
      <c r="E336">
        <v>10</v>
      </c>
      <c r="F336">
        <v>350</v>
      </c>
      <c r="G336">
        <v>603750</v>
      </c>
      <c r="H336" t="s">
        <v>77</v>
      </c>
      <c r="I336">
        <v>0</v>
      </c>
      <c r="J336">
        <v>155250</v>
      </c>
      <c r="K336" s="9">
        <v>45369</v>
      </c>
      <c r="L336" t="s">
        <v>28</v>
      </c>
      <c r="M336" t="s">
        <v>26</v>
      </c>
      <c r="N336" s="11">
        <f>_xlfn.XLOOKUP(B336,Summary!$C$4:$C$9,Summary!$B$4:$B$9)</f>
        <v>0.2</v>
      </c>
    </row>
    <row r="337" spans="1:14" x14ac:dyDescent="0.25">
      <c r="A337">
        <v>40522</v>
      </c>
      <c r="B337" t="s">
        <v>46</v>
      </c>
      <c r="C337" t="s">
        <v>37</v>
      </c>
      <c r="D337">
        <v>1228</v>
      </c>
      <c r="E337">
        <v>10</v>
      </c>
      <c r="F337">
        <v>350</v>
      </c>
      <c r="G337">
        <v>429800</v>
      </c>
      <c r="H337" t="s">
        <v>77</v>
      </c>
      <c r="I337">
        <v>21490</v>
      </c>
      <c r="J337">
        <v>89030</v>
      </c>
      <c r="K337" s="9">
        <v>45369</v>
      </c>
      <c r="L337" t="s">
        <v>42</v>
      </c>
      <c r="M337" t="s">
        <v>26</v>
      </c>
      <c r="N337" s="11">
        <f>_xlfn.XLOOKUP(B337,Summary!$C$4:$C$9,Summary!$B$4:$B$9)</f>
        <v>0.2</v>
      </c>
    </row>
    <row r="338" spans="1:14" x14ac:dyDescent="0.25">
      <c r="A338">
        <v>68902</v>
      </c>
      <c r="B338" t="s">
        <v>34</v>
      </c>
      <c r="C338" t="s">
        <v>40</v>
      </c>
      <c r="D338">
        <v>1143</v>
      </c>
      <c r="E338">
        <v>260</v>
      </c>
      <c r="F338">
        <v>7</v>
      </c>
      <c r="G338">
        <v>8001</v>
      </c>
      <c r="H338" t="s">
        <v>76</v>
      </c>
      <c r="I338">
        <v>0</v>
      </c>
      <c r="J338">
        <v>2286</v>
      </c>
      <c r="K338" s="9">
        <v>45370</v>
      </c>
      <c r="L338" t="s">
        <v>28</v>
      </c>
      <c r="M338" t="s">
        <v>26</v>
      </c>
      <c r="N338" s="11">
        <f>_xlfn.XLOOKUP(B338,Summary!$C$4:$C$9,Summary!$B$4:$B$9)</f>
        <v>0.18</v>
      </c>
    </row>
    <row r="339" spans="1:14" x14ac:dyDescent="0.25">
      <c r="A339">
        <v>76710</v>
      </c>
      <c r="B339" t="s">
        <v>46</v>
      </c>
      <c r="C339" t="s">
        <v>38</v>
      </c>
      <c r="D339">
        <v>2632</v>
      </c>
      <c r="E339">
        <v>120</v>
      </c>
      <c r="F339">
        <v>350</v>
      </c>
      <c r="G339">
        <v>921200</v>
      </c>
      <c r="H339" t="s">
        <v>76</v>
      </c>
      <c r="I339">
        <v>119756</v>
      </c>
      <c r="J339">
        <v>117124</v>
      </c>
      <c r="K339" s="9">
        <v>45371</v>
      </c>
      <c r="L339" t="s">
        <v>43</v>
      </c>
      <c r="M339" t="s">
        <v>26</v>
      </c>
      <c r="N339" s="11">
        <f>_xlfn.XLOOKUP(B339,Summary!$C$4:$C$9,Summary!$B$4:$B$9)</f>
        <v>0.2</v>
      </c>
    </row>
    <row r="340" spans="1:14" x14ac:dyDescent="0.25">
      <c r="A340">
        <v>95518</v>
      </c>
      <c r="B340" t="s">
        <v>31</v>
      </c>
      <c r="C340" t="s">
        <v>39</v>
      </c>
      <c r="D340">
        <v>2177</v>
      </c>
      <c r="E340">
        <v>250</v>
      </c>
      <c r="F340">
        <v>350</v>
      </c>
      <c r="G340">
        <v>761950</v>
      </c>
      <c r="H340" t="s">
        <v>77</v>
      </c>
      <c r="I340">
        <v>30478</v>
      </c>
      <c r="J340">
        <v>165452</v>
      </c>
      <c r="K340" s="9">
        <v>45372</v>
      </c>
      <c r="L340" t="s">
        <v>41</v>
      </c>
      <c r="M340" t="s">
        <v>26</v>
      </c>
      <c r="N340" s="11">
        <f>_xlfn.XLOOKUP(B340,Summary!$C$4:$C$9,Summary!$B$4:$B$9)</f>
        <v>0.23</v>
      </c>
    </row>
    <row r="341" spans="1:14" x14ac:dyDescent="0.25">
      <c r="A341">
        <v>58190</v>
      </c>
      <c r="B341" t="s">
        <v>46</v>
      </c>
      <c r="C341" t="s">
        <v>37</v>
      </c>
      <c r="D341">
        <v>1702</v>
      </c>
      <c r="E341">
        <v>10</v>
      </c>
      <c r="F341">
        <v>300</v>
      </c>
      <c r="G341">
        <v>510600</v>
      </c>
      <c r="H341" t="s">
        <v>76</v>
      </c>
      <c r="I341">
        <v>35742</v>
      </c>
      <c r="J341">
        <v>49358</v>
      </c>
      <c r="K341" s="9">
        <v>45372</v>
      </c>
      <c r="L341" t="s">
        <v>42</v>
      </c>
      <c r="M341" t="s">
        <v>36</v>
      </c>
      <c r="N341" s="11">
        <f>_xlfn.XLOOKUP(B341,Summary!$C$4:$C$9,Summary!$B$4:$B$9)</f>
        <v>0.2</v>
      </c>
    </row>
    <row r="342" spans="1:14" x14ac:dyDescent="0.25">
      <c r="A342">
        <v>66224</v>
      </c>
      <c r="B342" t="s">
        <v>34</v>
      </c>
      <c r="C342" t="s">
        <v>27</v>
      </c>
      <c r="D342">
        <v>991</v>
      </c>
      <c r="E342">
        <v>3</v>
      </c>
      <c r="F342">
        <v>300</v>
      </c>
      <c r="G342">
        <v>297300</v>
      </c>
      <c r="H342" t="s">
        <v>77</v>
      </c>
      <c r="I342">
        <v>14865</v>
      </c>
      <c r="J342">
        <v>34685</v>
      </c>
      <c r="K342" s="9">
        <v>45373</v>
      </c>
      <c r="L342" t="s">
        <v>42</v>
      </c>
      <c r="M342" t="s">
        <v>36</v>
      </c>
      <c r="N342" s="11">
        <f>_xlfn.XLOOKUP(B342,Summary!$C$4:$C$9,Summary!$B$4:$B$9)</f>
        <v>0.18</v>
      </c>
    </row>
    <row r="343" spans="1:14" x14ac:dyDescent="0.25">
      <c r="A343">
        <v>76758</v>
      </c>
      <c r="B343" t="s">
        <v>44</v>
      </c>
      <c r="C343" t="s">
        <v>32</v>
      </c>
      <c r="D343">
        <v>1368</v>
      </c>
      <c r="E343">
        <v>5</v>
      </c>
      <c r="F343">
        <v>7</v>
      </c>
      <c r="G343">
        <v>9576</v>
      </c>
      <c r="H343" t="s">
        <v>76</v>
      </c>
      <c r="I343">
        <v>1436.4</v>
      </c>
      <c r="J343">
        <v>1299.6000000000004</v>
      </c>
      <c r="K343" s="9">
        <v>45373</v>
      </c>
      <c r="L343" t="s">
        <v>43</v>
      </c>
      <c r="M343" t="s">
        <v>26</v>
      </c>
      <c r="N343" s="11">
        <f>_xlfn.XLOOKUP(B343,Summary!$C$4:$C$9,Summary!$B$4:$B$9)</f>
        <v>0.22</v>
      </c>
    </row>
    <row r="344" spans="1:14" x14ac:dyDescent="0.25">
      <c r="A344">
        <v>52336</v>
      </c>
      <c r="B344" t="s">
        <v>45</v>
      </c>
      <c r="C344" t="s">
        <v>27</v>
      </c>
      <c r="D344">
        <v>1761</v>
      </c>
      <c r="E344">
        <v>3</v>
      </c>
      <c r="F344">
        <v>350</v>
      </c>
      <c r="G344">
        <v>616350</v>
      </c>
      <c r="H344" t="s">
        <v>76</v>
      </c>
      <c r="I344">
        <v>43144.5</v>
      </c>
      <c r="J344">
        <v>115345.5</v>
      </c>
      <c r="K344" s="9">
        <v>45374</v>
      </c>
      <c r="L344" t="s">
        <v>42</v>
      </c>
      <c r="M344" t="s">
        <v>26</v>
      </c>
      <c r="N344" s="11">
        <f>_xlfn.XLOOKUP(B344,Summary!$C$4:$C$9,Summary!$B$4:$B$9)</f>
        <v>0.24</v>
      </c>
    </row>
    <row r="345" spans="1:14" x14ac:dyDescent="0.25">
      <c r="A345">
        <v>97483</v>
      </c>
      <c r="B345" t="s">
        <v>46</v>
      </c>
      <c r="C345" t="s">
        <v>37</v>
      </c>
      <c r="D345">
        <v>4251</v>
      </c>
      <c r="E345">
        <v>10</v>
      </c>
      <c r="F345">
        <v>7</v>
      </c>
      <c r="G345">
        <v>29757</v>
      </c>
      <c r="H345" t="s">
        <v>76</v>
      </c>
      <c r="I345">
        <v>1190.28</v>
      </c>
      <c r="J345">
        <v>7311.7199999999993</v>
      </c>
      <c r="K345" s="9">
        <v>45374</v>
      </c>
      <c r="L345" t="s">
        <v>41</v>
      </c>
      <c r="M345" t="s">
        <v>26</v>
      </c>
      <c r="N345" s="11">
        <f>_xlfn.XLOOKUP(B345,Summary!$C$4:$C$9,Summary!$B$4:$B$9)</f>
        <v>0.2</v>
      </c>
    </row>
    <row r="346" spans="1:14" x14ac:dyDescent="0.25">
      <c r="A346">
        <v>38909</v>
      </c>
      <c r="B346" t="s">
        <v>34</v>
      </c>
      <c r="C346" t="s">
        <v>39</v>
      </c>
      <c r="D346">
        <v>2215</v>
      </c>
      <c r="E346">
        <v>250</v>
      </c>
      <c r="F346">
        <v>12</v>
      </c>
      <c r="G346">
        <v>26580</v>
      </c>
      <c r="H346" t="s">
        <v>77</v>
      </c>
      <c r="I346">
        <v>1860.6</v>
      </c>
      <c r="J346">
        <v>18074.400000000001</v>
      </c>
      <c r="K346" s="9">
        <v>45375</v>
      </c>
      <c r="L346" t="s">
        <v>42</v>
      </c>
      <c r="M346" t="s">
        <v>33</v>
      </c>
      <c r="N346" s="11">
        <f>_xlfn.XLOOKUP(B346,Summary!$C$4:$C$9,Summary!$B$4:$B$9)</f>
        <v>0.18</v>
      </c>
    </row>
    <row r="347" spans="1:14" x14ac:dyDescent="0.25">
      <c r="A347">
        <v>63231</v>
      </c>
      <c r="B347" t="s">
        <v>46</v>
      </c>
      <c r="C347" t="s">
        <v>27</v>
      </c>
      <c r="D347">
        <v>2299</v>
      </c>
      <c r="E347">
        <v>3</v>
      </c>
      <c r="F347">
        <v>12</v>
      </c>
      <c r="G347">
        <v>27588</v>
      </c>
      <c r="H347" t="s">
        <v>76</v>
      </c>
      <c r="I347">
        <v>1655.28</v>
      </c>
      <c r="J347">
        <v>19035.72</v>
      </c>
      <c r="K347" s="9">
        <v>45375</v>
      </c>
      <c r="L347" t="s">
        <v>42</v>
      </c>
      <c r="M347" t="s">
        <v>33</v>
      </c>
      <c r="N347" s="11">
        <f>_xlfn.XLOOKUP(B347,Summary!$C$4:$C$9,Summary!$B$4:$B$9)</f>
        <v>0.2</v>
      </c>
    </row>
    <row r="348" spans="1:14" x14ac:dyDescent="0.25">
      <c r="A348">
        <v>10128</v>
      </c>
      <c r="B348" t="s">
        <v>29</v>
      </c>
      <c r="C348" t="s">
        <v>27</v>
      </c>
      <c r="D348">
        <v>2021</v>
      </c>
      <c r="E348">
        <v>3</v>
      </c>
      <c r="F348">
        <v>300</v>
      </c>
      <c r="G348">
        <v>606300</v>
      </c>
      <c r="H348" t="s">
        <v>77</v>
      </c>
      <c r="I348">
        <v>24252</v>
      </c>
      <c r="J348">
        <v>76798</v>
      </c>
      <c r="K348" s="9">
        <v>45375</v>
      </c>
      <c r="L348" t="s">
        <v>41</v>
      </c>
      <c r="M348" t="s">
        <v>36</v>
      </c>
      <c r="N348" s="11">
        <f>_xlfn.XLOOKUP(B348,Summary!$C$4:$C$9,Summary!$B$4:$B$9)</f>
        <v>0.19</v>
      </c>
    </row>
    <row r="349" spans="1:14" x14ac:dyDescent="0.25">
      <c r="A349">
        <v>64975</v>
      </c>
      <c r="B349" t="s">
        <v>34</v>
      </c>
      <c r="C349" t="s">
        <v>38</v>
      </c>
      <c r="D349">
        <v>2460</v>
      </c>
      <c r="E349">
        <v>120</v>
      </c>
      <c r="F349">
        <v>300</v>
      </c>
      <c r="G349">
        <v>738000</v>
      </c>
      <c r="H349" t="s">
        <v>76</v>
      </c>
      <c r="I349">
        <v>103320</v>
      </c>
      <c r="J349">
        <v>19680</v>
      </c>
      <c r="K349" s="9">
        <v>45377</v>
      </c>
      <c r="L349" t="s">
        <v>43</v>
      </c>
      <c r="M349" t="s">
        <v>36</v>
      </c>
      <c r="N349" s="11">
        <f>_xlfn.XLOOKUP(B349,Summary!$C$4:$C$9,Summary!$B$4:$B$9)</f>
        <v>0.18</v>
      </c>
    </row>
    <row r="350" spans="1:14" x14ac:dyDescent="0.25">
      <c r="A350">
        <v>82959</v>
      </c>
      <c r="B350" t="s">
        <v>46</v>
      </c>
      <c r="C350" t="s">
        <v>40</v>
      </c>
      <c r="D350">
        <v>1743</v>
      </c>
      <c r="E350">
        <v>260</v>
      </c>
      <c r="F350">
        <v>15</v>
      </c>
      <c r="G350">
        <v>26145</v>
      </c>
      <c r="H350" t="s">
        <v>77</v>
      </c>
      <c r="I350">
        <v>3660.3</v>
      </c>
      <c r="J350">
        <v>5054.7000000000007</v>
      </c>
      <c r="K350" s="9">
        <v>45377</v>
      </c>
      <c r="L350" t="s">
        <v>43</v>
      </c>
      <c r="M350" t="s">
        <v>30</v>
      </c>
      <c r="N350" s="11">
        <f>_xlfn.XLOOKUP(B350,Summary!$C$4:$C$9,Summary!$B$4:$B$9)</f>
        <v>0.2</v>
      </c>
    </row>
    <row r="351" spans="1:14" x14ac:dyDescent="0.25">
      <c r="A351">
        <v>16913</v>
      </c>
      <c r="B351" t="s">
        <v>29</v>
      </c>
      <c r="C351" t="s">
        <v>37</v>
      </c>
      <c r="D351">
        <v>3513</v>
      </c>
      <c r="E351">
        <v>10</v>
      </c>
      <c r="F351">
        <v>125</v>
      </c>
      <c r="G351">
        <v>439125</v>
      </c>
      <c r="H351" t="s">
        <v>76</v>
      </c>
      <c r="I351">
        <v>30738.75</v>
      </c>
      <c r="J351">
        <v>-13173.75</v>
      </c>
      <c r="K351" s="9">
        <v>45378</v>
      </c>
      <c r="L351" t="s">
        <v>42</v>
      </c>
      <c r="M351" t="s">
        <v>35</v>
      </c>
      <c r="N351" s="11">
        <f>_xlfn.XLOOKUP(B351,Summary!$C$4:$C$9,Summary!$B$4:$B$9)</f>
        <v>0.19</v>
      </c>
    </row>
    <row r="352" spans="1:14" x14ac:dyDescent="0.25">
      <c r="A352">
        <v>74977</v>
      </c>
      <c r="B352" t="s">
        <v>44</v>
      </c>
      <c r="C352" t="s">
        <v>37</v>
      </c>
      <c r="D352">
        <v>260</v>
      </c>
      <c r="E352">
        <v>10</v>
      </c>
      <c r="F352">
        <v>20</v>
      </c>
      <c r="G352">
        <v>5200</v>
      </c>
      <c r="H352" t="s">
        <v>77</v>
      </c>
      <c r="I352">
        <v>728</v>
      </c>
      <c r="J352">
        <v>1872</v>
      </c>
      <c r="K352" s="9">
        <v>45381</v>
      </c>
      <c r="L352" t="s">
        <v>43</v>
      </c>
      <c r="M352" t="s">
        <v>26</v>
      </c>
      <c r="N352" s="11">
        <f>_xlfn.XLOOKUP(B352,Summary!$C$4:$C$9,Summary!$B$4:$B$9)</f>
        <v>0.22</v>
      </c>
    </row>
    <row r="353" spans="1:14" x14ac:dyDescent="0.25">
      <c r="A353">
        <v>86228</v>
      </c>
      <c r="B353" t="s">
        <v>44</v>
      </c>
      <c r="C353" t="s">
        <v>32</v>
      </c>
      <c r="D353">
        <v>1715</v>
      </c>
      <c r="E353">
        <v>5</v>
      </c>
      <c r="F353">
        <v>20</v>
      </c>
      <c r="G353">
        <v>34300</v>
      </c>
      <c r="H353" t="s">
        <v>77</v>
      </c>
      <c r="I353">
        <v>4116</v>
      </c>
      <c r="J353">
        <v>13034</v>
      </c>
      <c r="K353" s="9">
        <v>45381</v>
      </c>
      <c r="L353" t="s">
        <v>43</v>
      </c>
      <c r="M353" t="s">
        <v>26</v>
      </c>
      <c r="N353" s="11">
        <f>_xlfn.XLOOKUP(B353,Summary!$C$4:$C$9,Summary!$B$4:$B$9)</f>
        <v>0.22</v>
      </c>
    </row>
    <row r="354" spans="1:14" x14ac:dyDescent="0.25">
      <c r="A354">
        <v>12276</v>
      </c>
      <c r="B354" t="s">
        <v>31</v>
      </c>
      <c r="C354" t="s">
        <v>40</v>
      </c>
      <c r="D354">
        <v>2475</v>
      </c>
      <c r="E354">
        <v>260</v>
      </c>
      <c r="F354">
        <v>300</v>
      </c>
      <c r="G354">
        <v>742500</v>
      </c>
      <c r="H354" t="s">
        <v>77</v>
      </c>
      <c r="I354">
        <v>111375</v>
      </c>
      <c r="J354">
        <v>12375</v>
      </c>
      <c r="K354" s="9">
        <v>45382</v>
      </c>
      <c r="L354" t="s">
        <v>43</v>
      </c>
      <c r="M354" t="s">
        <v>36</v>
      </c>
      <c r="N354" s="11">
        <f>_xlfn.XLOOKUP(B354,Summary!$C$4:$C$9,Summary!$B$4:$B$9)</f>
        <v>0.23</v>
      </c>
    </row>
    <row r="355" spans="1:14" x14ac:dyDescent="0.25">
      <c r="A355">
        <v>28903</v>
      </c>
      <c r="B355" t="s">
        <v>31</v>
      </c>
      <c r="C355" t="s">
        <v>37</v>
      </c>
      <c r="D355">
        <v>2434.5</v>
      </c>
      <c r="E355">
        <v>10</v>
      </c>
      <c r="F355">
        <v>300</v>
      </c>
      <c r="G355">
        <v>730350</v>
      </c>
      <c r="H355" t="s">
        <v>77</v>
      </c>
      <c r="I355">
        <v>21910.5</v>
      </c>
      <c r="J355">
        <v>99814.5</v>
      </c>
      <c r="K355" s="9">
        <v>45383</v>
      </c>
      <c r="L355" t="s">
        <v>41</v>
      </c>
      <c r="M355" t="s">
        <v>36</v>
      </c>
      <c r="N355" s="11">
        <f>_xlfn.XLOOKUP(B355,Summary!$C$4:$C$9,Summary!$B$4:$B$9)</f>
        <v>0.23</v>
      </c>
    </row>
    <row r="356" spans="1:14" x14ac:dyDescent="0.25">
      <c r="A356">
        <v>46336</v>
      </c>
      <c r="B356" t="s">
        <v>34</v>
      </c>
      <c r="C356" t="s">
        <v>32</v>
      </c>
      <c r="D356">
        <v>1298</v>
      </c>
      <c r="E356">
        <v>5</v>
      </c>
      <c r="F356">
        <v>7</v>
      </c>
      <c r="G356">
        <v>9086</v>
      </c>
      <c r="H356" t="s">
        <v>77</v>
      </c>
      <c r="I356">
        <v>1181.18</v>
      </c>
      <c r="J356">
        <v>1414.8199999999997</v>
      </c>
      <c r="K356" s="9">
        <v>45383</v>
      </c>
      <c r="L356" t="s">
        <v>43</v>
      </c>
      <c r="M356" t="s">
        <v>26</v>
      </c>
      <c r="N356" s="11">
        <f>_xlfn.XLOOKUP(B356,Summary!$C$4:$C$9,Summary!$B$4:$B$9)</f>
        <v>0.18</v>
      </c>
    </row>
    <row r="357" spans="1:14" x14ac:dyDescent="0.25">
      <c r="A357">
        <v>90536</v>
      </c>
      <c r="B357" t="s">
        <v>29</v>
      </c>
      <c r="C357" t="s">
        <v>39</v>
      </c>
      <c r="D357">
        <v>2659</v>
      </c>
      <c r="E357">
        <v>250</v>
      </c>
      <c r="F357">
        <v>300</v>
      </c>
      <c r="G357">
        <v>797700</v>
      </c>
      <c r="H357" t="s">
        <v>77</v>
      </c>
      <c r="I357">
        <v>71793</v>
      </c>
      <c r="J357">
        <v>61157</v>
      </c>
      <c r="K357" s="9">
        <v>45383</v>
      </c>
      <c r="L357" t="s">
        <v>42</v>
      </c>
      <c r="M357" t="s">
        <v>36</v>
      </c>
      <c r="N357" s="11">
        <f>_xlfn.XLOOKUP(B357,Summary!$C$4:$C$9,Summary!$B$4:$B$9)</f>
        <v>0.19</v>
      </c>
    </row>
    <row r="358" spans="1:14" x14ac:dyDescent="0.25">
      <c r="A358">
        <v>76341</v>
      </c>
      <c r="B358" t="s">
        <v>44</v>
      </c>
      <c r="C358" t="s">
        <v>38</v>
      </c>
      <c r="D358">
        <v>544</v>
      </c>
      <c r="E358">
        <v>120</v>
      </c>
      <c r="F358">
        <v>20</v>
      </c>
      <c r="G358">
        <v>10880</v>
      </c>
      <c r="H358" t="s">
        <v>77</v>
      </c>
      <c r="I358">
        <v>217.6</v>
      </c>
      <c r="J358">
        <v>5222.3999999999996</v>
      </c>
      <c r="K358" s="9">
        <v>45385</v>
      </c>
      <c r="L358" t="s">
        <v>41</v>
      </c>
      <c r="M358" t="s">
        <v>26</v>
      </c>
      <c r="N358" s="11">
        <f>_xlfn.XLOOKUP(B358,Summary!$C$4:$C$9,Summary!$B$4:$B$9)</f>
        <v>0.22</v>
      </c>
    </row>
    <row r="359" spans="1:14" x14ac:dyDescent="0.25">
      <c r="A359">
        <v>11491</v>
      </c>
      <c r="B359" t="s">
        <v>46</v>
      </c>
      <c r="C359" t="s">
        <v>37</v>
      </c>
      <c r="D359">
        <v>1614</v>
      </c>
      <c r="E359">
        <v>10</v>
      </c>
      <c r="F359">
        <v>15</v>
      </c>
      <c r="G359">
        <v>24210</v>
      </c>
      <c r="H359" t="s">
        <v>76</v>
      </c>
      <c r="I359">
        <v>3631.5</v>
      </c>
      <c r="J359">
        <v>4438.5</v>
      </c>
      <c r="K359" s="9">
        <v>45386</v>
      </c>
      <c r="L359" t="s">
        <v>43</v>
      </c>
      <c r="M359" t="s">
        <v>30</v>
      </c>
      <c r="N359" s="11">
        <f>_xlfn.XLOOKUP(B359,Summary!$C$4:$C$9,Summary!$B$4:$B$9)</f>
        <v>0.2</v>
      </c>
    </row>
    <row r="360" spans="1:14" x14ac:dyDescent="0.25">
      <c r="A360">
        <v>41629</v>
      </c>
      <c r="B360" t="s">
        <v>45</v>
      </c>
      <c r="C360" t="s">
        <v>27</v>
      </c>
      <c r="D360">
        <v>1858</v>
      </c>
      <c r="E360">
        <v>3</v>
      </c>
      <c r="F360">
        <v>12</v>
      </c>
      <c r="G360">
        <v>22296</v>
      </c>
      <c r="H360" t="s">
        <v>77</v>
      </c>
      <c r="I360">
        <v>222.96</v>
      </c>
      <c r="J360">
        <v>16499.04</v>
      </c>
      <c r="K360" s="9">
        <v>45387</v>
      </c>
      <c r="L360" t="s">
        <v>41</v>
      </c>
      <c r="M360" t="s">
        <v>33</v>
      </c>
      <c r="N360" s="11">
        <f>_xlfn.XLOOKUP(B360,Summary!$C$4:$C$9,Summary!$B$4:$B$9)</f>
        <v>0.24</v>
      </c>
    </row>
    <row r="361" spans="1:14" x14ac:dyDescent="0.25">
      <c r="A361">
        <v>74413</v>
      </c>
      <c r="B361" t="s">
        <v>46</v>
      </c>
      <c r="C361" t="s">
        <v>38</v>
      </c>
      <c r="D361">
        <v>598</v>
      </c>
      <c r="E361">
        <v>120</v>
      </c>
      <c r="F361">
        <v>12</v>
      </c>
      <c r="G361">
        <v>7176</v>
      </c>
      <c r="H361" t="s">
        <v>77</v>
      </c>
      <c r="I361">
        <v>574.08000000000004</v>
      </c>
      <c r="J361">
        <v>4807.92</v>
      </c>
      <c r="K361" s="9">
        <v>45387</v>
      </c>
      <c r="L361" t="s">
        <v>42</v>
      </c>
      <c r="M361" t="s">
        <v>33</v>
      </c>
      <c r="N361" s="11">
        <f>_xlfn.XLOOKUP(B361,Summary!$C$4:$C$9,Summary!$B$4:$B$9)</f>
        <v>0.2</v>
      </c>
    </row>
    <row r="362" spans="1:14" x14ac:dyDescent="0.25">
      <c r="A362">
        <v>31826</v>
      </c>
      <c r="B362" t="s">
        <v>34</v>
      </c>
      <c r="C362" t="s">
        <v>39</v>
      </c>
      <c r="D362">
        <v>986</v>
      </c>
      <c r="E362">
        <v>250</v>
      </c>
      <c r="F362">
        <v>300</v>
      </c>
      <c r="G362">
        <v>295800</v>
      </c>
      <c r="H362" t="s">
        <v>76</v>
      </c>
      <c r="I362">
        <v>2958</v>
      </c>
      <c r="J362">
        <v>46342</v>
      </c>
      <c r="K362" s="9">
        <v>45388</v>
      </c>
      <c r="L362" t="s">
        <v>41</v>
      </c>
      <c r="M362" t="s">
        <v>36</v>
      </c>
      <c r="N362" s="11">
        <f>_xlfn.XLOOKUP(B362,Summary!$C$4:$C$9,Summary!$B$4:$B$9)</f>
        <v>0.18</v>
      </c>
    </row>
    <row r="363" spans="1:14" x14ac:dyDescent="0.25">
      <c r="A363">
        <v>51630</v>
      </c>
      <c r="B363" t="s">
        <v>45</v>
      </c>
      <c r="C363" t="s">
        <v>37</v>
      </c>
      <c r="D363">
        <v>3675</v>
      </c>
      <c r="E363">
        <v>10</v>
      </c>
      <c r="F363">
        <v>15</v>
      </c>
      <c r="G363">
        <v>55125</v>
      </c>
      <c r="H363" t="s">
        <v>76</v>
      </c>
      <c r="I363">
        <v>4961.25</v>
      </c>
      <c r="J363">
        <v>13413.75</v>
      </c>
      <c r="K363" s="9">
        <v>45388</v>
      </c>
      <c r="L363" t="s">
        <v>42</v>
      </c>
      <c r="M363" t="s">
        <v>30</v>
      </c>
      <c r="N363" s="11">
        <f>_xlfn.XLOOKUP(B363,Summary!$C$4:$C$9,Summary!$B$4:$B$9)</f>
        <v>0.24</v>
      </c>
    </row>
    <row r="364" spans="1:14" x14ac:dyDescent="0.25">
      <c r="A364">
        <v>74936</v>
      </c>
      <c r="B364" t="s">
        <v>29</v>
      </c>
      <c r="C364" t="s">
        <v>38</v>
      </c>
      <c r="D364">
        <v>1006</v>
      </c>
      <c r="E364">
        <v>120</v>
      </c>
      <c r="F364">
        <v>350</v>
      </c>
      <c r="G364">
        <v>352100</v>
      </c>
      <c r="H364" t="s">
        <v>77</v>
      </c>
      <c r="I364">
        <v>0</v>
      </c>
      <c r="J364">
        <v>90540</v>
      </c>
      <c r="K364" s="9">
        <v>45389</v>
      </c>
      <c r="L364" t="s">
        <v>28</v>
      </c>
      <c r="M364" t="s">
        <v>26</v>
      </c>
      <c r="N364" s="11">
        <f>_xlfn.XLOOKUP(B364,Summary!$C$4:$C$9,Summary!$B$4:$B$9)</f>
        <v>0.19</v>
      </c>
    </row>
    <row r="365" spans="1:14" x14ac:dyDescent="0.25">
      <c r="A365">
        <v>16538</v>
      </c>
      <c r="B365" t="s">
        <v>29</v>
      </c>
      <c r="C365" t="s">
        <v>38</v>
      </c>
      <c r="D365">
        <v>1001</v>
      </c>
      <c r="E365">
        <v>120</v>
      </c>
      <c r="F365">
        <v>20</v>
      </c>
      <c r="G365">
        <v>20020</v>
      </c>
      <c r="H365" t="s">
        <v>76</v>
      </c>
      <c r="I365">
        <v>1201.2</v>
      </c>
      <c r="J365">
        <v>8808.7999999999993</v>
      </c>
      <c r="K365" s="9">
        <v>45390</v>
      </c>
      <c r="L365" t="s">
        <v>42</v>
      </c>
      <c r="M365" t="s">
        <v>26</v>
      </c>
      <c r="N365" s="11">
        <f>_xlfn.XLOOKUP(B365,Summary!$C$4:$C$9,Summary!$B$4:$B$9)</f>
        <v>0.19</v>
      </c>
    </row>
    <row r="366" spans="1:14" x14ac:dyDescent="0.25">
      <c r="A366">
        <v>26096</v>
      </c>
      <c r="B366" t="s">
        <v>31</v>
      </c>
      <c r="C366" t="s">
        <v>38</v>
      </c>
      <c r="D366">
        <v>1496</v>
      </c>
      <c r="E366">
        <v>120</v>
      </c>
      <c r="F366">
        <v>350</v>
      </c>
      <c r="G366">
        <v>523600</v>
      </c>
      <c r="H366" t="s">
        <v>76</v>
      </c>
      <c r="I366">
        <v>31416</v>
      </c>
      <c r="J366">
        <v>103224</v>
      </c>
      <c r="K366" s="9">
        <v>45390</v>
      </c>
      <c r="L366" t="s">
        <v>42</v>
      </c>
      <c r="M366" t="s">
        <v>26</v>
      </c>
      <c r="N366" s="11">
        <f>_xlfn.XLOOKUP(B366,Summary!$C$4:$C$9,Summary!$B$4:$B$9)</f>
        <v>0.23</v>
      </c>
    </row>
    <row r="367" spans="1:14" x14ac:dyDescent="0.25">
      <c r="A367">
        <v>38609</v>
      </c>
      <c r="B367" t="s">
        <v>46</v>
      </c>
      <c r="C367" t="s">
        <v>38</v>
      </c>
      <c r="D367">
        <v>384</v>
      </c>
      <c r="E367">
        <v>120</v>
      </c>
      <c r="F367">
        <v>15</v>
      </c>
      <c r="G367">
        <v>5760</v>
      </c>
      <c r="H367" t="s">
        <v>76</v>
      </c>
      <c r="I367">
        <v>633.59999999999991</v>
      </c>
      <c r="J367">
        <v>1286.3999999999999</v>
      </c>
      <c r="K367" s="9">
        <v>45391</v>
      </c>
      <c r="L367" t="s">
        <v>43</v>
      </c>
      <c r="M367" t="s">
        <v>30</v>
      </c>
      <c r="N367" s="11">
        <f>_xlfn.XLOOKUP(B367,Summary!$C$4:$C$9,Summary!$B$4:$B$9)</f>
        <v>0.2</v>
      </c>
    </row>
    <row r="368" spans="1:14" x14ac:dyDescent="0.25">
      <c r="A368">
        <v>55212</v>
      </c>
      <c r="B368" t="s">
        <v>34</v>
      </c>
      <c r="C368" t="s">
        <v>38</v>
      </c>
      <c r="D368">
        <v>790</v>
      </c>
      <c r="E368">
        <v>120</v>
      </c>
      <c r="F368">
        <v>15</v>
      </c>
      <c r="G368">
        <v>11850</v>
      </c>
      <c r="H368" t="s">
        <v>76</v>
      </c>
      <c r="I368">
        <v>1185</v>
      </c>
      <c r="J368">
        <v>2765</v>
      </c>
      <c r="K368" s="9">
        <v>45392</v>
      </c>
      <c r="L368" t="s">
        <v>43</v>
      </c>
      <c r="M368" t="s">
        <v>30</v>
      </c>
      <c r="N368" s="11">
        <f>_xlfn.XLOOKUP(B368,Summary!$C$4:$C$9,Summary!$B$4:$B$9)</f>
        <v>0.18</v>
      </c>
    </row>
    <row r="369" spans="1:14" x14ac:dyDescent="0.25">
      <c r="A369">
        <v>54455</v>
      </c>
      <c r="B369" t="s">
        <v>31</v>
      </c>
      <c r="C369" t="s">
        <v>37</v>
      </c>
      <c r="D369">
        <v>1535</v>
      </c>
      <c r="E369">
        <v>10</v>
      </c>
      <c r="F369">
        <v>20</v>
      </c>
      <c r="G369">
        <v>30700</v>
      </c>
      <c r="H369" t="s">
        <v>77</v>
      </c>
      <c r="I369">
        <v>2149</v>
      </c>
      <c r="J369">
        <v>13201</v>
      </c>
      <c r="K369" s="9">
        <v>45392</v>
      </c>
      <c r="L369" t="s">
        <v>42</v>
      </c>
      <c r="M369" t="s">
        <v>26</v>
      </c>
      <c r="N369" s="11">
        <f>_xlfn.XLOOKUP(B369,Summary!$C$4:$C$9,Summary!$B$4:$B$9)</f>
        <v>0.23</v>
      </c>
    </row>
    <row r="370" spans="1:14" x14ac:dyDescent="0.25">
      <c r="A370">
        <v>38315</v>
      </c>
      <c r="B370" t="s">
        <v>44</v>
      </c>
      <c r="C370" t="s">
        <v>40</v>
      </c>
      <c r="D370">
        <v>635</v>
      </c>
      <c r="E370">
        <v>260</v>
      </c>
      <c r="F370">
        <v>300</v>
      </c>
      <c r="G370">
        <v>190500</v>
      </c>
      <c r="H370" t="s">
        <v>77</v>
      </c>
      <c r="I370">
        <v>15240</v>
      </c>
      <c r="J370">
        <v>16510</v>
      </c>
      <c r="K370" s="9">
        <v>45393</v>
      </c>
      <c r="L370" t="s">
        <v>42</v>
      </c>
      <c r="M370" t="s">
        <v>36</v>
      </c>
      <c r="N370" s="11">
        <f>_xlfn.XLOOKUP(B370,Summary!$C$4:$C$9,Summary!$B$4:$B$9)</f>
        <v>0.22</v>
      </c>
    </row>
    <row r="371" spans="1:14" x14ac:dyDescent="0.25">
      <c r="A371">
        <v>49321</v>
      </c>
      <c r="B371" t="s">
        <v>29</v>
      </c>
      <c r="C371" t="s">
        <v>38</v>
      </c>
      <c r="D371">
        <v>472</v>
      </c>
      <c r="E371">
        <v>120</v>
      </c>
      <c r="F371">
        <v>12</v>
      </c>
      <c r="G371">
        <v>5664</v>
      </c>
      <c r="H371" t="s">
        <v>76</v>
      </c>
      <c r="I371">
        <v>623.04</v>
      </c>
      <c r="J371">
        <v>3624.96</v>
      </c>
      <c r="K371" s="9">
        <v>45393</v>
      </c>
      <c r="L371" t="s">
        <v>43</v>
      </c>
      <c r="M371" t="s">
        <v>33</v>
      </c>
      <c r="N371" s="11">
        <f>_xlfn.XLOOKUP(B371,Summary!$C$4:$C$9,Summary!$B$4:$B$9)</f>
        <v>0.19</v>
      </c>
    </row>
    <row r="372" spans="1:14" x14ac:dyDescent="0.25">
      <c r="A372">
        <v>81742</v>
      </c>
      <c r="B372" t="s">
        <v>34</v>
      </c>
      <c r="C372" t="s">
        <v>37</v>
      </c>
      <c r="D372">
        <v>367</v>
      </c>
      <c r="E372">
        <v>10</v>
      </c>
      <c r="F372">
        <v>12</v>
      </c>
      <c r="G372">
        <v>4404</v>
      </c>
      <c r="H372" t="s">
        <v>77</v>
      </c>
      <c r="I372">
        <v>0</v>
      </c>
      <c r="J372">
        <v>3303</v>
      </c>
      <c r="K372" s="9">
        <v>45394</v>
      </c>
      <c r="L372" t="s">
        <v>28</v>
      </c>
      <c r="M372" t="s">
        <v>33</v>
      </c>
      <c r="N372" s="11">
        <f>_xlfn.XLOOKUP(B372,Summary!$C$4:$C$9,Summary!$B$4:$B$9)</f>
        <v>0.18</v>
      </c>
    </row>
    <row r="373" spans="1:14" x14ac:dyDescent="0.25">
      <c r="A373">
        <v>26113</v>
      </c>
      <c r="B373" t="s">
        <v>29</v>
      </c>
      <c r="C373" t="s">
        <v>37</v>
      </c>
      <c r="D373">
        <v>1095</v>
      </c>
      <c r="E373">
        <v>10</v>
      </c>
      <c r="F373">
        <v>7</v>
      </c>
      <c r="G373">
        <v>7665</v>
      </c>
      <c r="H373" t="s">
        <v>76</v>
      </c>
      <c r="I373">
        <v>613.20000000000005</v>
      </c>
      <c r="J373">
        <v>1576.8000000000002</v>
      </c>
      <c r="K373" s="9">
        <v>45394</v>
      </c>
      <c r="L373" t="s">
        <v>42</v>
      </c>
      <c r="M373" t="s">
        <v>26</v>
      </c>
      <c r="N373" s="11">
        <f>_xlfn.XLOOKUP(B373,Summary!$C$4:$C$9,Summary!$B$4:$B$9)</f>
        <v>0.19</v>
      </c>
    </row>
    <row r="374" spans="1:14" x14ac:dyDescent="0.25">
      <c r="A374">
        <v>53159</v>
      </c>
      <c r="B374" t="s">
        <v>34</v>
      </c>
      <c r="C374" t="s">
        <v>37</v>
      </c>
      <c r="D374">
        <v>2931</v>
      </c>
      <c r="E374">
        <v>10</v>
      </c>
      <c r="F374">
        <v>15</v>
      </c>
      <c r="G374">
        <v>43965</v>
      </c>
      <c r="H374" t="s">
        <v>77</v>
      </c>
      <c r="I374">
        <v>3077.55</v>
      </c>
      <c r="J374">
        <v>11577.449999999997</v>
      </c>
      <c r="K374" s="9">
        <v>45394</v>
      </c>
      <c r="L374" t="s">
        <v>42</v>
      </c>
      <c r="M374" t="s">
        <v>30</v>
      </c>
      <c r="N374" s="11">
        <f>_xlfn.XLOOKUP(B374,Summary!$C$4:$C$9,Summary!$B$4:$B$9)</f>
        <v>0.18</v>
      </c>
    </row>
    <row r="375" spans="1:14" x14ac:dyDescent="0.25">
      <c r="A375">
        <v>90806</v>
      </c>
      <c r="B375" t="s">
        <v>34</v>
      </c>
      <c r="C375" t="s">
        <v>38</v>
      </c>
      <c r="D375">
        <v>1566</v>
      </c>
      <c r="E375">
        <v>120</v>
      </c>
      <c r="F375">
        <v>20</v>
      </c>
      <c r="G375">
        <v>31320</v>
      </c>
      <c r="H375" t="s">
        <v>77</v>
      </c>
      <c r="I375">
        <v>626.4</v>
      </c>
      <c r="J375">
        <v>15033.599999999999</v>
      </c>
      <c r="K375" s="9">
        <v>45395</v>
      </c>
      <c r="L375" t="s">
        <v>41</v>
      </c>
      <c r="M375" t="s">
        <v>26</v>
      </c>
      <c r="N375" s="11">
        <f>_xlfn.XLOOKUP(B375,Summary!$C$4:$C$9,Summary!$B$4:$B$9)</f>
        <v>0.18</v>
      </c>
    </row>
    <row r="376" spans="1:14" x14ac:dyDescent="0.25">
      <c r="A376">
        <v>89782</v>
      </c>
      <c r="B376" t="s">
        <v>46</v>
      </c>
      <c r="C376" t="s">
        <v>32</v>
      </c>
      <c r="D376">
        <v>1283</v>
      </c>
      <c r="E376">
        <v>5</v>
      </c>
      <c r="F376">
        <v>300</v>
      </c>
      <c r="G376">
        <v>384900</v>
      </c>
      <c r="H376" t="s">
        <v>77</v>
      </c>
      <c r="I376">
        <v>30792</v>
      </c>
      <c r="J376">
        <v>33358</v>
      </c>
      <c r="K376" s="9">
        <v>45395</v>
      </c>
      <c r="L376" t="s">
        <v>42</v>
      </c>
      <c r="M376" t="s">
        <v>36</v>
      </c>
      <c r="N376" s="11">
        <f>_xlfn.XLOOKUP(B376,Summary!$C$4:$C$9,Summary!$B$4:$B$9)</f>
        <v>0.2</v>
      </c>
    </row>
    <row r="377" spans="1:14" x14ac:dyDescent="0.25">
      <c r="A377">
        <v>29399</v>
      </c>
      <c r="B377" t="s">
        <v>46</v>
      </c>
      <c r="C377" t="s">
        <v>37</v>
      </c>
      <c r="D377">
        <v>2222</v>
      </c>
      <c r="E377">
        <v>10</v>
      </c>
      <c r="F377">
        <v>12</v>
      </c>
      <c r="G377">
        <v>26664</v>
      </c>
      <c r="H377" t="s">
        <v>77</v>
      </c>
      <c r="I377">
        <v>3732.96</v>
      </c>
      <c r="J377">
        <v>16265.04</v>
      </c>
      <c r="K377" s="9">
        <v>45395</v>
      </c>
      <c r="L377" t="s">
        <v>43</v>
      </c>
      <c r="M377" t="s">
        <v>33</v>
      </c>
      <c r="N377" s="11">
        <f>_xlfn.XLOOKUP(B377,Summary!$C$4:$C$9,Summary!$B$4:$B$9)</f>
        <v>0.2</v>
      </c>
    </row>
    <row r="378" spans="1:14" x14ac:dyDescent="0.25">
      <c r="A378">
        <v>62898</v>
      </c>
      <c r="B378" t="s">
        <v>31</v>
      </c>
      <c r="C378" t="s">
        <v>39</v>
      </c>
      <c r="D378">
        <v>1227</v>
      </c>
      <c r="E378">
        <v>250</v>
      </c>
      <c r="F378">
        <v>15</v>
      </c>
      <c r="G378">
        <v>18405</v>
      </c>
      <c r="H378" t="s">
        <v>77</v>
      </c>
      <c r="I378">
        <v>1656.45</v>
      </c>
      <c r="J378">
        <v>4478.5499999999993</v>
      </c>
      <c r="K378" s="9">
        <v>45396</v>
      </c>
      <c r="L378" t="s">
        <v>42</v>
      </c>
      <c r="M378" t="s">
        <v>30</v>
      </c>
      <c r="N378" s="11">
        <f>_xlfn.XLOOKUP(B378,Summary!$C$4:$C$9,Summary!$B$4:$B$9)</f>
        <v>0.23</v>
      </c>
    </row>
    <row r="379" spans="1:14" x14ac:dyDescent="0.25">
      <c r="A379">
        <v>86901</v>
      </c>
      <c r="B379" t="s">
        <v>29</v>
      </c>
      <c r="C379" t="s">
        <v>40</v>
      </c>
      <c r="D379">
        <v>2966</v>
      </c>
      <c r="E379">
        <v>260</v>
      </c>
      <c r="F379">
        <v>350</v>
      </c>
      <c r="G379">
        <v>1038100</v>
      </c>
      <c r="H379" t="s">
        <v>76</v>
      </c>
      <c r="I379">
        <v>20762</v>
      </c>
      <c r="J379">
        <v>246178</v>
      </c>
      <c r="K379" s="9">
        <v>45396</v>
      </c>
      <c r="L379" t="s">
        <v>41</v>
      </c>
      <c r="M379" t="s">
        <v>26</v>
      </c>
      <c r="N379" s="11">
        <f>_xlfn.XLOOKUP(B379,Summary!$C$4:$C$9,Summary!$B$4:$B$9)</f>
        <v>0.19</v>
      </c>
    </row>
    <row r="380" spans="1:14" x14ac:dyDescent="0.25">
      <c r="A380">
        <v>59526</v>
      </c>
      <c r="B380" t="s">
        <v>46</v>
      </c>
      <c r="C380" t="s">
        <v>37</v>
      </c>
      <c r="D380">
        <v>1565</v>
      </c>
      <c r="E380">
        <v>10</v>
      </c>
      <c r="F380">
        <v>15</v>
      </c>
      <c r="G380">
        <v>23475</v>
      </c>
      <c r="H380" t="s">
        <v>77</v>
      </c>
      <c r="I380">
        <v>3051.75</v>
      </c>
      <c r="J380">
        <v>4773.25</v>
      </c>
      <c r="K380" s="9">
        <v>45396</v>
      </c>
      <c r="L380" t="s">
        <v>43</v>
      </c>
      <c r="M380" t="s">
        <v>30</v>
      </c>
      <c r="N380" s="11">
        <f>_xlfn.XLOOKUP(B380,Summary!$C$4:$C$9,Summary!$B$4:$B$9)</f>
        <v>0.2</v>
      </c>
    </row>
    <row r="381" spans="1:14" x14ac:dyDescent="0.25">
      <c r="A381">
        <v>26659</v>
      </c>
      <c r="B381" t="s">
        <v>34</v>
      </c>
      <c r="C381" t="s">
        <v>39</v>
      </c>
      <c r="D381">
        <v>727</v>
      </c>
      <c r="E381">
        <v>250</v>
      </c>
      <c r="F381">
        <v>125</v>
      </c>
      <c r="G381">
        <v>90875</v>
      </c>
      <c r="H381" t="s">
        <v>76</v>
      </c>
      <c r="I381">
        <v>908.75</v>
      </c>
      <c r="J381">
        <v>2726.25</v>
      </c>
      <c r="K381" s="9">
        <v>45397</v>
      </c>
      <c r="L381" t="s">
        <v>41</v>
      </c>
      <c r="M381" t="s">
        <v>35</v>
      </c>
      <c r="N381" s="11">
        <f>_xlfn.XLOOKUP(B381,Summary!$C$4:$C$9,Summary!$B$4:$B$9)</f>
        <v>0.18</v>
      </c>
    </row>
    <row r="382" spans="1:14" x14ac:dyDescent="0.25">
      <c r="A382">
        <v>37910</v>
      </c>
      <c r="B382" t="s">
        <v>34</v>
      </c>
      <c r="C382" t="s">
        <v>37</v>
      </c>
      <c r="D382">
        <v>1414.5</v>
      </c>
      <c r="E382">
        <v>10</v>
      </c>
      <c r="F382">
        <v>300</v>
      </c>
      <c r="G382">
        <v>424350</v>
      </c>
      <c r="H382" t="s">
        <v>76</v>
      </c>
      <c r="I382">
        <v>16974</v>
      </c>
      <c r="J382">
        <v>53751</v>
      </c>
      <c r="K382" s="9">
        <v>45398</v>
      </c>
      <c r="L382" t="s">
        <v>41</v>
      </c>
      <c r="M382" t="s">
        <v>36</v>
      </c>
      <c r="N382" s="11">
        <f>_xlfn.XLOOKUP(B382,Summary!$C$4:$C$9,Summary!$B$4:$B$9)</f>
        <v>0.18</v>
      </c>
    </row>
    <row r="383" spans="1:14" x14ac:dyDescent="0.25">
      <c r="A383">
        <v>33399</v>
      </c>
      <c r="B383" t="s">
        <v>31</v>
      </c>
      <c r="C383" t="s">
        <v>40</v>
      </c>
      <c r="D383">
        <v>1987.5</v>
      </c>
      <c r="E383">
        <v>260</v>
      </c>
      <c r="F383">
        <v>125</v>
      </c>
      <c r="G383">
        <v>248437.5</v>
      </c>
      <c r="H383" t="s">
        <v>76</v>
      </c>
      <c r="I383">
        <v>14906.25</v>
      </c>
      <c r="J383">
        <v>-4968.75</v>
      </c>
      <c r="K383" s="9">
        <v>45398</v>
      </c>
      <c r="L383" t="s">
        <v>42</v>
      </c>
      <c r="M383" t="s">
        <v>35</v>
      </c>
      <c r="N383" s="11">
        <f>_xlfn.XLOOKUP(B383,Summary!$C$4:$C$9,Summary!$B$4:$B$9)</f>
        <v>0.23</v>
      </c>
    </row>
    <row r="384" spans="1:14" x14ac:dyDescent="0.25">
      <c r="A384">
        <v>32242</v>
      </c>
      <c r="B384" t="s">
        <v>29</v>
      </c>
      <c r="C384" t="s">
        <v>32</v>
      </c>
      <c r="D384">
        <v>2342</v>
      </c>
      <c r="E384">
        <v>5</v>
      </c>
      <c r="F384">
        <v>12</v>
      </c>
      <c r="G384">
        <v>28104</v>
      </c>
      <c r="H384" t="s">
        <v>77</v>
      </c>
      <c r="I384">
        <v>1405.2</v>
      </c>
      <c r="J384">
        <v>19672.8</v>
      </c>
      <c r="K384" s="9">
        <v>45398</v>
      </c>
      <c r="L384" t="s">
        <v>42</v>
      </c>
      <c r="M384" t="s">
        <v>33</v>
      </c>
      <c r="N384" s="11">
        <f>_xlfn.XLOOKUP(B384,Summary!$C$4:$C$9,Summary!$B$4:$B$9)</f>
        <v>0.19</v>
      </c>
    </row>
    <row r="385" spans="1:14" x14ac:dyDescent="0.25">
      <c r="A385">
        <v>37140</v>
      </c>
      <c r="B385" t="s">
        <v>44</v>
      </c>
      <c r="C385" t="s">
        <v>40</v>
      </c>
      <c r="D385">
        <v>546</v>
      </c>
      <c r="E385">
        <v>260</v>
      </c>
      <c r="F385">
        <v>300</v>
      </c>
      <c r="G385">
        <v>163800</v>
      </c>
      <c r="H385" t="s">
        <v>77</v>
      </c>
      <c r="I385">
        <v>24570</v>
      </c>
      <c r="J385">
        <v>2730</v>
      </c>
      <c r="K385" s="9">
        <v>45399</v>
      </c>
      <c r="L385" t="s">
        <v>43</v>
      </c>
      <c r="M385" t="s">
        <v>36</v>
      </c>
      <c r="N385" s="11">
        <f>_xlfn.XLOOKUP(B385,Summary!$C$4:$C$9,Summary!$B$4:$B$9)</f>
        <v>0.22</v>
      </c>
    </row>
    <row r="386" spans="1:14" x14ac:dyDescent="0.25">
      <c r="A386">
        <v>48811</v>
      </c>
      <c r="B386" t="s">
        <v>45</v>
      </c>
      <c r="C386" t="s">
        <v>37</v>
      </c>
      <c r="D386">
        <v>2914</v>
      </c>
      <c r="E386">
        <v>10</v>
      </c>
      <c r="F386">
        <v>12</v>
      </c>
      <c r="G386">
        <v>34968</v>
      </c>
      <c r="H386" t="s">
        <v>77</v>
      </c>
      <c r="I386">
        <v>4895.5200000000004</v>
      </c>
      <c r="J386">
        <v>21330.48</v>
      </c>
      <c r="K386" s="9">
        <v>45400</v>
      </c>
      <c r="L386" t="s">
        <v>43</v>
      </c>
      <c r="M386" t="s">
        <v>33</v>
      </c>
      <c r="N386" s="11">
        <f>_xlfn.XLOOKUP(B386,Summary!$C$4:$C$9,Summary!$B$4:$B$9)</f>
        <v>0.24</v>
      </c>
    </row>
    <row r="387" spans="1:14" x14ac:dyDescent="0.25">
      <c r="A387">
        <v>96750</v>
      </c>
      <c r="B387" t="s">
        <v>34</v>
      </c>
      <c r="C387" t="s">
        <v>40</v>
      </c>
      <c r="D387">
        <v>1269</v>
      </c>
      <c r="E387">
        <v>260</v>
      </c>
      <c r="F387">
        <v>350</v>
      </c>
      <c r="G387">
        <v>444150</v>
      </c>
      <c r="H387" t="s">
        <v>76</v>
      </c>
      <c r="I387">
        <v>39973.5</v>
      </c>
      <c r="J387">
        <v>74236.5</v>
      </c>
      <c r="K387" s="9">
        <v>45400</v>
      </c>
      <c r="L387" t="s">
        <v>42</v>
      </c>
      <c r="M387" t="s">
        <v>26</v>
      </c>
      <c r="N387" s="11">
        <f>_xlfn.XLOOKUP(B387,Summary!$C$4:$C$9,Summary!$B$4:$B$9)</f>
        <v>0.18</v>
      </c>
    </row>
    <row r="388" spans="1:14" x14ac:dyDescent="0.25">
      <c r="A388">
        <v>20093</v>
      </c>
      <c r="B388" t="s">
        <v>31</v>
      </c>
      <c r="C388" t="s">
        <v>38</v>
      </c>
      <c r="D388">
        <v>3997.5</v>
      </c>
      <c r="E388">
        <v>120</v>
      </c>
      <c r="F388">
        <v>15</v>
      </c>
      <c r="G388">
        <v>59962.5</v>
      </c>
      <c r="H388" t="s">
        <v>76</v>
      </c>
      <c r="I388">
        <v>7795.125</v>
      </c>
      <c r="J388">
        <v>12192.375</v>
      </c>
      <c r="K388" s="9">
        <v>45400</v>
      </c>
      <c r="L388" t="s">
        <v>43</v>
      </c>
      <c r="M388" t="s">
        <v>30</v>
      </c>
      <c r="N388" s="11">
        <f>_xlfn.XLOOKUP(B388,Summary!$C$4:$C$9,Summary!$B$4:$B$9)</f>
        <v>0.23</v>
      </c>
    </row>
    <row r="389" spans="1:14" x14ac:dyDescent="0.25">
      <c r="A389">
        <v>83036</v>
      </c>
      <c r="B389" t="s">
        <v>29</v>
      </c>
      <c r="C389" t="s">
        <v>37</v>
      </c>
      <c r="D389">
        <v>1706</v>
      </c>
      <c r="E389">
        <v>10</v>
      </c>
      <c r="F389">
        <v>125</v>
      </c>
      <c r="G389">
        <v>213250</v>
      </c>
      <c r="H389" t="s">
        <v>77</v>
      </c>
      <c r="I389">
        <v>6397.5</v>
      </c>
      <c r="J389">
        <v>2132.5</v>
      </c>
      <c r="K389" s="9">
        <v>45400</v>
      </c>
      <c r="L389" t="s">
        <v>41</v>
      </c>
      <c r="M389" t="s">
        <v>35</v>
      </c>
      <c r="N389" s="11">
        <f>_xlfn.XLOOKUP(B389,Summary!$C$4:$C$9,Summary!$B$4:$B$9)</f>
        <v>0.19</v>
      </c>
    </row>
    <row r="390" spans="1:14" x14ac:dyDescent="0.25">
      <c r="A390">
        <v>33237</v>
      </c>
      <c r="B390" t="s">
        <v>34</v>
      </c>
      <c r="C390" t="s">
        <v>38</v>
      </c>
      <c r="D390">
        <v>635</v>
      </c>
      <c r="E390">
        <v>120</v>
      </c>
      <c r="F390">
        <v>300</v>
      </c>
      <c r="G390">
        <v>190500</v>
      </c>
      <c r="H390" t="s">
        <v>77</v>
      </c>
      <c r="I390">
        <v>15240</v>
      </c>
      <c r="J390">
        <v>16510</v>
      </c>
      <c r="K390" s="9">
        <v>45401</v>
      </c>
      <c r="L390" t="s">
        <v>42</v>
      </c>
      <c r="M390" t="s">
        <v>36</v>
      </c>
      <c r="N390" s="11">
        <f>_xlfn.XLOOKUP(B390,Summary!$C$4:$C$9,Summary!$B$4:$B$9)</f>
        <v>0.18</v>
      </c>
    </row>
    <row r="391" spans="1:14" x14ac:dyDescent="0.25">
      <c r="A391">
        <v>87427</v>
      </c>
      <c r="B391" t="s">
        <v>34</v>
      </c>
      <c r="C391" t="s">
        <v>39</v>
      </c>
      <c r="D391">
        <v>2387</v>
      </c>
      <c r="E391">
        <v>250</v>
      </c>
      <c r="F391">
        <v>125</v>
      </c>
      <c r="G391">
        <v>298375</v>
      </c>
      <c r="H391" t="s">
        <v>77</v>
      </c>
      <c r="I391">
        <v>35805</v>
      </c>
      <c r="J391">
        <v>-23870</v>
      </c>
      <c r="K391" s="9">
        <v>45401</v>
      </c>
      <c r="L391" t="s">
        <v>43</v>
      </c>
      <c r="M391" t="s">
        <v>35</v>
      </c>
      <c r="N391" s="11">
        <f>_xlfn.XLOOKUP(B391,Summary!$C$4:$C$9,Summary!$B$4:$B$9)</f>
        <v>0.18</v>
      </c>
    </row>
    <row r="392" spans="1:14" x14ac:dyDescent="0.25">
      <c r="A392">
        <v>60058</v>
      </c>
      <c r="B392" t="s">
        <v>29</v>
      </c>
      <c r="C392" t="s">
        <v>40</v>
      </c>
      <c r="D392">
        <v>970</v>
      </c>
      <c r="E392">
        <v>260</v>
      </c>
      <c r="F392">
        <v>15</v>
      </c>
      <c r="G392">
        <v>14550</v>
      </c>
      <c r="H392" t="s">
        <v>76</v>
      </c>
      <c r="I392">
        <v>1309.5</v>
      </c>
      <c r="J392">
        <v>3540.5</v>
      </c>
      <c r="K392" s="9">
        <v>45402</v>
      </c>
      <c r="L392" t="s">
        <v>42</v>
      </c>
      <c r="M392" t="s">
        <v>30</v>
      </c>
      <c r="N392" s="11">
        <f>_xlfn.XLOOKUP(B392,Summary!$C$4:$C$9,Summary!$B$4:$B$9)</f>
        <v>0.19</v>
      </c>
    </row>
    <row r="393" spans="1:14" x14ac:dyDescent="0.25">
      <c r="A393">
        <v>55445</v>
      </c>
      <c r="B393" t="s">
        <v>34</v>
      </c>
      <c r="C393" t="s">
        <v>40</v>
      </c>
      <c r="D393">
        <v>2750</v>
      </c>
      <c r="E393">
        <v>260</v>
      </c>
      <c r="F393">
        <v>350</v>
      </c>
      <c r="G393">
        <v>962500</v>
      </c>
      <c r="H393" t="s">
        <v>77</v>
      </c>
      <c r="I393">
        <v>0</v>
      </c>
      <c r="J393">
        <v>247500</v>
      </c>
      <c r="K393" s="9">
        <v>45403</v>
      </c>
      <c r="L393" t="s">
        <v>28</v>
      </c>
      <c r="M393" t="s">
        <v>26</v>
      </c>
      <c r="N393" s="11">
        <f>_xlfn.XLOOKUP(B393,Summary!$C$4:$C$9,Summary!$B$4:$B$9)</f>
        <v>0.18</v>
      </c>
    </row>
    <row r="394" spans="1:14" x14ac:dyDescent="0.25">
      <c r="A394">
        <v>36340</v>
      </c>
      <c r="B394" t="s">
        <v>46</v>
      </c>
      <c r="C394" t="s">
        <v>40</v>
      </c>
      <c r="D394">
        <v>888</v>
      </c>
      <c r="E394">
        <v>260</v>
      </c>
      <c r="F394">
        <v>300</v>
      </c>
      <c r="G394">
        <v>266400</v>
      </c>
      <c r="H394" t="s">
        <v>76</v>
      </c>
      <c r="I394">
        <v>37296</v>
      </c>
      <c r="J394">
        <v>7104</v>
      </c>
      <c r="K394" s="9">
        <v>45403</v>
      </c>
      <c r="L394" t="s">
        <v>43</v>
      </c>
      <c r="M394" t="s">
        <v>36</v>
      </c>
      <c r="N394" s="11">
        <f>_xlfn.XLOOKUP(B394,Summary!$C$4:$C$9,Summary!$B$4:$B$9)</f>
        <v>0.2</v>
      </c>
    </row>
    <row r="395" spans="1:14" x14ac:dyDescent="0.25">
      <c r="A395">
        <v>77990</v>
      </c>
      <c r="B395" t="s">
        <v>29</v>
      </c>
      <c r="C395" t="s">
        <v>38</v>
      </c>
      <c r="D395">
        <v>2145</v>
      </c>
      <c r="E395">
        <v>120</v>
      </c>
      <c r="F395">
        <v>125</v>
      </c>
      <c r="G395">
        <v>268125</v>
      </c>
      <c r="H395" t="s">
        <v>77</v>
      </c>
      <c r="I395">
        <v>5362.5</v>
      </c>
      <c r="J395">
        <v>5362.5</v>
      </c>
      <c r="K395" s="9">
        <v>45404</v>
      </c>
      <c r="L395" t="s">
        <v>41</v>
      </c>
      <c r="M395" t="s">
        <v>35</v>
      </c>
      <c r="N395" s="11">
        <f>_xlfn.XLOOKUP(B395,Summary!$C$4:$C$9,Summary!$B$4:$B$9)</f>
        <v>0.19</v>
      </c>
    </row>
    <row r="396" spans="1:14" x14ac:dyDescent="0.25">
      <c r="A396">
        <v>59984</v>
      </c>
      <c r="B396" t="s">
        <v>34</v>
      </c>
      <c r="C396" t="s">
        <v>37</v>
      </c>
      <c r="D396">
        <v>1362</v>
      </c>
      <c r="E396">
        <v>10</v>
      </c>
      <c r="F396">
        <v>350</v>
      </c>
      <c r="G396">
        <v>476700</v>
      </c>
      <c r="H396" t="s">
        <v>76</v>
      </c>
      <c r="I396">
        <v>38136</v>
      </c>
      <c r="J396">
        <v>84444</v>
      </c>
      <c r="K396" s="9">
        <v>45404</v>
      </c>
      <c r="L396" t="s">
        <v>42</v>
      </c>
      <c r="M396" t="s">
        <v>26</v>
      </c>
      <c r="N396" s="11">
        <f>_xlfn.XLOOKUP(B396,Summary!$C$4:$C$9,Summary!$B$4:$B$9)</f>
        <v>0.18</v>
      </c>
    </row>
    <row r="397" spans="1:14" x14ac:dyDescent="0.25">
      <c r="A397">
        <v>63545</v>
      </c>
      <c r="B397" t="s">
        <v>34</v>
      </c>
      <c r="C397" t="s">
        <v>32</v>
      </c>
      <c r="D397">
        <v>663</v>
      </c>
      <c r="E397">
        <v>5</v>
      </c>
      <c r="F397">
        <v>125</v>
      </c>
      <c r="G397">
        <v>82875</v>
      </c>
      <c r="H397" t="s">
        <v>77</v>
      </c>
      <c r="I397">
        <v>828.75</v>
      </c>
      <c r="J397">
        <v>2486.25</v>
      </c>
      <c r="K397" s="9">
        <v>45404</v>
      </c>
      <c r="L397" t="s">
        <v>41</v>
      </c>
      <c r="M397" t="s">
        <v>35</v>
      </c>
      <c r="N397" s="11">
        <f>_xlfn.XLOOKUP(B397,Summary!$C$4:$C$9,Summary!$B$4:$B$9)</f>
        <v>0.18</v>
      </c>
    </row>
    <row r="398" spans="1:14" x14ac:dyDescent="0.25">
      <c r="A398">
        <v>81421</v>
      </c>
      <c r="B398" t="s">
        <v>45</v>
      </c>
      <c r="C398" t="s">
        <v>32</v>
      </c>
      <c r="D398">
        <v>677</v>
      </c>
      <c r="E398">
        <v>5</v>
      </c>
      <c r="F398">
        <v>15</v>
      </c>
      <c r="G398">
        <v>10155</v>
      </c>
      <c r="H398" t="s">
        <v>77</v>
      </c>
      <c r="I398">
        <v>1218.5999999999999</v>
      </c>
      <c r="J398">
        <v>2166.3999999999996</v>
      </c>
      <c r="K398" s="9">
        <v>45404</v>
      </c>
      <c r="L398" t="s">
        <v>43</v>
      </c>
      <c r="M398" t="s">
        <v>30</v>
      </c>
      <c r="N398" s="11">
        <f>_xlfn.XLOOKUP(B398,Summary!$C$4:$C$9,Summary!$B$4:$B$9)</f>
        <v>0.24</v>
      </c>
    </row>
    <row r="399" spans="1:14" x14ac:dyDescent="0.25">
      <c r="A399">
        <v>83502</v>
      </c>
      <c r="B399" t="s">
        <v>29</v>
      </c>
      <c r="C399" t="s">
        <v>32</v>
      </c>
      <c r="D399">
        <v>2992</v>
      </c>
      <c r="E399">
        <v>5</v>
      </c>
      <c r="F399">
        <v>20</v>
      </c>
      <c r="G399">
        <v>59840</v>
      </c>
      <c r="H399" t="s">
        <v>77</v>
      </c>
      <c r="I399">
        <v>6582.4</v>
      </c>
      <c r="J399">
        <v>23337.599999999999</v>
      </c>
      <c r="K399" s="9">
        <v>45404</v>
      </c>
      <c r="L399" t="s">
        <v>43</v>
      </c>
      <c r="M399" t="s">
        <v>26</v>
      </c>
      <c r="N399" s="11">
        <f>_xlfn.XLOOKUP(B399,Summary!$C$4:$C$9,Summary!$B$4:$B$9)</f>
        <v>0.19</v>
      </c>
    </row>
    <row r="400" spans="1:14" x14ac:dyDescent="0.25">
      <c r="A400">
        <v>16647</v>
      </c>
      <c r="B400" t="s">
        <v>45</v>
      </c>
      <c r="C400" t="s">
        <v>38</v>
      </c>
      <c r="D400">
        <v>2438</v>
      </c>
      <c r="E400">
        <v>120</v>
      </c>
      <c r="F400">
        <v>125</v>
      </c>
      <c r="G400">
        <v>304750</v>
      </c>
      <c r="H400" t="s">
        <v>77</v>
      </c>
      <c r="I400">
        <v>45712.5</v>
      </c>
      <c r="J400">
        <v>-33522.5</v>
      </c>
      <c r="K400" s="9">
        <v>45404</v>
      </c>
      <c r="L400" t="s">
        <v>43</v>
      </c>
      <c r="M400" t="s">
        <v>35</v>
      </c>
      <c r="N400" s="11">
        <f>_xlfn.XLOOKUP(B400,Summary!$C$4:$C$9,Summary!$B$4:$B$9)</f>
        <v>0.24</v>
      </c>
    </row>
    <row r="401" spans="1:14" x14ac:dyDescent="0.25">
      <c r="A401">
        <v>48238</v>
      </c>
      <c r="B401" t="s">
        <v>29</v>
      </c>
      <c r="C401" t="s">
        <v>27</v>
      </c>
      <c r="D401">
        <v>214</v>
      </c>
      <c r="E401">
        <v>3</v>
      </c>
      <c r="F401">
        <v>300</v>
      </c>
      <c r="G401">
        <v>64200</v>
      </c>
      <c r="H401" t="s">
        <v>77</v>
      </c>
      <c r="I401">
        <v>1284</v>
      </c>
      <c r="J401">
        <v>9416</v>
      </c>
      <c r="K401" s="9">
        <v>45405</v>
      </c>
      <c r="L401" t="s">
        <v>41</v>
      </c>
      <c r="M401" t="s">
        <v>36</v>
      </c>
      <c r="N401" s="11">
        <f>_xlfn.XLOOKUP(B401,Summary!$C$4:$C$9,Summary!$B$4:$B$9)</f>
        <v>0.19</v>
      </c>
    </row>
    <row r="402" spans="1:14" x14ac:dyDescent="0.25">
      <c r="A402">
        <v>29006</v>
      </c>
      <c r="B402" t="s">
        <v>45</v>
      </c>
      <c r="C402" t="s">
        <v>27</v>
      </c>
      <c r="D402">
        <v>1010</v>
      </c>
      <c r="E402">
        <v>3</v>
      </c>
      <c r="F402">
        <v>300</v>
      </c>
      <c r="G402">
        <v>303000</v>
      </c>
      <c r="H402" t="s">
        <v>76</v>
      </c>
      <c r="I402">
        <v>42420</v>
      </c>
      <c r="J402">
        <v>8080</v>
      </c>
      <c r="K402" s="9">
        <v>45405</v>
      </c>
      <c r="L402" t="s">
        <v>43</v>
      </c>
      <c r="M402" t="s">
        <v>36</v>
      </c>
      <c r="N402" s="11">
        <f>_xlfn.XLOOKUP(B402,Summary!$C$4:$C$9,Summary!$B$4:$B$9)</f>
        <v>0.24</v>
      </c>
    </row>
    <row r="403" spans="1:14" x14ac:dyDescent="0.25">
      <c r="A403">
        <v>96276</v>
      </c>
      <c r="B403" t="s">
        <v>31</v>
      </c>
      <c r="C403" t="s">
        <v>27</v>
      </c>
      <c r="D403">
        <v>2178</v>
      </c>
      <c r="E403">
        <v>3</v>
      </c>
      <c r="F403">
        <v>15</v>
      </c>
      <c r="G403">
        <v>32670</v>
      </c>
      <c r="H403" t="s">
        <v>77</v>
      </c>
      <c r="I403">
        <v>0</v>
      </c>
      <c r="J403">
        <v>10890</v>
      </c>
      <c r="K403" s="9">
        <v>45405</v>
      </c>
      <c r="L403" t="s">
        <v>28</v>
      </c>
      <c r="M403" t="s">
        <v>30</v>
      </c>
      <c r="N403" s="11">
        <f>_xlfn.XLOOKUP(B403,Summary!$C$4:$C$9,Summary!$B$4:$B$9)</f>
        <v>0.23</v>
      </c>
    </row>
    <row r="404" spans="1:14" x14ac:dyDescent="0.25">
      <c r="A404">
        <v>48296</v>
      </c>
      <c r="B404" t="s">
        <v>34</v>
      </c>
      <c r="C404" t="s">
        <v>38</v>
      </c>
      <c r="D404">
        <v>663</v>
      </c>
      <c r="E404">
        <v>120</v>
      </c>
      <c r="F404">
        <v>125</v>
      </c>
      <c r="G404">
        <v>82875</v>
      </c>
      <c r="H404" t="s">
        <v>76</v>
      </c>
      <c r="I404">
        <v>828.75</v>
      </c>
      <c r="J404">
        <v>2486.25</v>
      </c>
      <c r="K404" s="9">
        <v>45405</v>
      </c>
      <c r="L404" t="s">
        <v>41</v>
      </c>
      <c r="M404" t="s">
        <v>35</v>
      </c>
      <c r="N404" s="11">
        <f>_xlfn.XLOOKUP(B404,Summary!$C$4:$C$9,Summary!$B$4:$B$9)</f>
        <v>0.18</v>
      </c>
    </row>
    <row r="405" spans="1:14" x14ac:dyDescent="0.25">
      <c r="A405">
        <v>76220</v>
      </c>
      <c r="B405" t="s">
        <v>34</v>
      </c>
      <c r="C405" t="s">
        <v>37</v>
      </c>
      <c r="D405">
        <v>1084</v>
      </c>
      <c r="E405">
        <v>10</v>
      </c>
      <c r="F405">
        <v>12</v>
      </c>
      <c r="G405">
        <v>13008</v>
      </c>
      <c r="H405" t="s">
        <v>76</v>
      </c>
      <c r="I405">
        <v>260.16000000000003</v>
      </c>
      <c r="J405">
        <v>9495.84</v>
      </c>
      <c r="K405" s="9">
        <v>45407</v>
      </c>
      <c r="L405" t="s">
        <v>41</v>
      </c>
      <c r="M405" t="s">
        <v>33</v>
      </c>
      <c r="N405" s="11">
        <f>_xlfn.XLOOKUP(B405,Summary!$C$4:$C$9,Summary!$B$4:$B$9)</f>
        <v>0.18</v>
      </c>
    </row>
    <row r="406" spans="1:14" x14ac:dyDescent="0.25">
      <c r="A406">
        <v>40760</v>
      </c>
      <c r="B406" t="s">
        <v>29</v>
      </c>
      <c r="C406" t="s">
        <v>39</v>
      </c>
      <c r="D406">
        <v>1570</v>
      </c>
      <c r="E406">
        <v>250</v>
      </c>
      <c r="F406">
        <v>125</v>
      </c>
      <c r="G406">
        <v>196250</v>
      </c>
      <c r="H406" t="s">
        <v>76</v>
      </c>
      <c r="I406">
        <v>5887.5</v>
      </c>
      <c r="J406">
        <v>1962.5</v>
      </c>
      <c r="K406" s="9">
        <v>45408</v>
      </c>
      <c r="L406" t="s">
        <v>41</v>
      </c>
      <c r="M406" t="s">
        <v>35</v>
      </c>
      <c r="N406" s="11">
        <f>_xlfn.XLOOKUP(B406,Summary!$C$4:$C$9,Summary!$B$4:$B$9)</f>
        <v>0.19</v>
      </c>
    </row>
    <row r="407" spans="1:14" x14ac:dyDescent="0.25">
      <c r="A407">
        <v>70682</v>
      </c>
      <c r="B407" t="s">
        <v>31</v>
      </c>
      <c r="C407" t="s">
        <v>37</v>
      </c>
      <c r="D407">
        <v>1954</v>
      </c>
      <c r="E407">
        <v>10</v>
      </c>
      <c r="F407">
        <v>20</v>
      </c>
      <c r="G407">
        <v>39080</v>
      </c>
      <c r="H407" t="s">
        <v>76</v>
      </c>
      <c r="I407">
        <v>3908</v>
      </c>
      <c r="J407">
        <v>15632</v>
      </c>
      <c r="K407" s="9">
        <v>45408</v>
      </c>
      <c r="L407" t="s">
        <v>43</v>
      </c>
      <c r="M407" t="s">
        <v>26</v>
      </c>
      <c r="N407" s="11">
        <f>_xlfn.XLOOKUP(B407,Summary!$C$4:$C$9,Summary!$B$4:$B$9)</f>
        <v>0.23</v>
      </c>
    </row>
    <row r="408" spans="1:14" x14ac:dyDescent="0.25">
      <c r="A408">
        <v>34298</v>
      </c>
      <c r="B408" t="s">
        <v>45</v>
      </c>
      <c r="C408" t="s">
        <v>39</v>
      </c>
      <c r="D408">
        <v>1010</v>
      </c>
      <c r="E408">
        <v>250</v>
      </c>
      <c r="F408">
        <v>300</v>
      </c>
      <c r="G408">
        <v>303000</v>
      </c>
      <c r="H408" t="s">
        <v>76</v>
      </c>
      <c r="I408">
        <v>42420</v>
      </c>
      <c r="J408">
        <v>8080</v>
      </c>
      <c r="K408" s="9">
        <v>45408</v>
      </c>
      <c r="L408" t="s">
        <v>43</v>
      </c>
      <c r="M408" t="s">
        <v>36</v>
      </c>
      <c r="N408" s="11">
        <f>_xlfn.XLOOKUP(B408,Summary!$C$4:$C$9,Summary!$B$4:$B$9)</f>
        <v>0.24</v>
      </c>
    </row>
    <row r="409" spans="1:14" x14ac:dyDescent="0.25">
      <c r="A409">
        <v>31236</v>
      </c>
      <c r="B409" t="s">
        <v>29</v>
      </c>
      <c r="C409" t="s">
        <v>32</v>
      </c>
      <c r="D409">
        <v>1706</v>
      </c>
      <c r="E409">
        <v>5</v>
      </c>
      <c r="F409">
        <v>125</v>
      </c>
      <c r="G409">
        <v>213250</v>
      </c>
      <c r="H409" t="s">
        <v>77</v>
      </c>
      <c r="I409">
        <v>6397.5</v>
      </c>
      <c r="J409">
        <v>2132.5</v>
      </c>
      <c r="K409" s="9">
        <v>45408</v>
      </c>
      <c r="L409" t="s">
        <v>41</v>
      </c>
      <c r="M409" t="s">
        <v>35</v>
      </c>
      <c r="N409" s="11">
        <f>_xlfn.XLOOKUP(B409,Summary!$C$4:$C$9,Summary!$B$4:$B$9)</f>
        <v>0.19</v>
      </c>
    </row>
    <row r="410" spans="1:14" x14ac:dyDescent="0.25">
      <c r="A410">
        <v>50027</v>
      </c>
      <c r="B410" t="s">
        <v>34</v>
      </c>
      <c r="C410" t="s">
        <v>39</v>
      </c>
      <c r="D410">
        <v>570</v>
      </c>
      <c r="E410">
        <v>250</v>
      </c>
      <c r="F410">
        <v>7</v>
      </c>
      <c r="G410">
        <v>3990</v>
      </c>
      <c r="H410" t="s">
        <v>76</v>
      </c>
      <c r="I410">
        <v>199.5</v>
      </c>
      <c r="J410">
        <v>940.5</v>
      </c>
      <c r="K410" s="9">
        <v>45410</v>
      </c>
      <c r="L410" t="s">
        <v>42</v>
      </c>
      <c r="M410" t="s">
        <v>26</v>
      </c>
      <c r="N410" s="11">
        <f>_xlfn.XLOOKUP(B410,Summary!$C$4:$C$9,Summary!$B$4:$B$9)</f>
        <v>0.18</v>
      </c>
    </row>
    <row r="411" spans="1:14" x14ac:dyDescent="0.25">
      <c r="A411">
        <v>88864</v>
      </c>
      <c r="B411" t="s">
        <v>29</v>
      </c>
      <c r="C411" t="s">
        <v>27</v>
      </c>
      <c r="D411">
        <v>1116</v>
      </c>
      <c r="E411">
        <v>3</v>
      </c>
      <c r="F411">
        <v>12</v>
      </c>
      <c r="G411">
        <v>13392</v>
      </c>
      <c r="H411" t="s">
        <v>77</v>
      </c>
      <c r="I411">
        <v>669.6</v>
      </c>
      <c r="J411">
        <v>9374.4</v>
      </c>
      <c r="K411" s="9">
        <v>45411</v>
      </c>
      <c r="L411" t="s">
        <v>42</v>
      </c>
      <c r="M411" t="s">
        <v>33</v>
      </c>
      <c r="N411" s="11">
        <f>_xlfn.XLOOKUP(B411,Summary!$C$4:$C$9,Summary!$B$4:$B$9)</f>
        <v>0.19</v>
      </c>
    </row>
    <row r="412" spans="1:14" x14ac:dyDescent="0.25">
      <c r="A412">
        <v>64056</v>
      </c>
      <c r="B412" t="s">
        <v>31</v>
      </c>
      <c r="C412" t="s">
        <v>39</v>
      </c>
      <c r="D412">
        <v>3874.5</v>
      </c>
      <c r="E412">
        <v>250</v>
      </c>
      <c r="F412">
        <v>15</v>
      </c>
      <c r="G412">
        <v>58117.5</v>
      </c>
      <c r="H412" t="s">
        <v>76</v>
      </c>
      <c r="I412">
        <v>6974.0999999999995</v>
      </c>
      <c r="J412">
        <v>12398.399999999998</v>
      </c>
      <c r="K412" s="9">
        <v>45412</v>
      </c>
      <c r="L412" t="s">
        <v>43</v>
      </c>
      <c r="M412" t="s">
        <v>30</v>
      </c>
      <c r="N412" s="11">
        <f>_xlfn.XLOOKUP(B412,Summary!$C$4:$C$9,Summary!$B$4:$B$9)</f>
        <v>0.23</v>
      </c>
    </row>
    <row r="413" spans="1:14" x14ac:dyDescent="0.25">
      <c r="A413">
        <v>13569</v>
      </c>
      <c r="B413" t="s">
        <v>46</v>
      </c>
      <c r="C413" t="s">
        <v>38</v>
      </c>
      <c r="D413">
        <v>655</v>
      </c>
      <c r="E413">
        <v>120</v>
      </c>
      <c r="F413">
        <v>15</v>
      </c>
      <c r="G413">
        <v>9825</v>
      </c>
      <c r="H413" t="s">
        <v>76</v>
      </c>
      <c r="I413">
        <v>1080.75</v>
      </c>
      <c r="J413">
        <v>2194.25</v>
      </c>
      <c r="K413" s="9">
        <v>45413</v>
      </c>
      <c r="L413" t="s">
        <v>43</v>
      </c>
      <c r="M413" t="s">
        <v>30</v>
      </c>
      <c r="N413" s="11">
        <f>_xlfn.XLOOKUP(B413,Summary!$C$4:$C$9,Summary!$B$4:$B$9)</f>
        <v>0.2</v>
      </c>
    </row>
    <row r="414" spans="1:14" x14ac:dyDescent="0.25">
      <c r="A414">
        <v>43820</v>
      </c>
      <c r="B414" t="s">
        <v>46</v>
      </c>
      <c r="C414" t="s">
        <v>39</v>
      </c>
      <c r="D414">
        <v>1582</v>
      </c>
      <c r="E414">
        <v>250</v>
      </c>
      <c r="F414">
        <v>7</v>
      </c>
      <c r="G414">
        <v>11074</v>
      </c>
      <c r="H414" t="s">
        <v>76</v>
      </c>
      <c r="I414">
        <v>775.18</v>
      </c>
      <c r="J414">
        <v>2388.8199999999997</v>
      </c>
      <c r="K414" s="9">
        <v>45414</v>
      </c>
      <c r="L414" t="s">
        <v>42</v>
      </c>
      <c r="M414" t="s">
        <v>26</v>
      </c>
      <c r="N414" s="11">
        <f>_xlfn.XLOOKUP(B414,Summary!$C$4:$C$9,Summary!$B$4:$B$9)</f>
        <v>0.2</v>
      </c>
    </row>
    <row r="415" spans="1:14" x14ac:dyDescent="0.25">
      <c r="A415">
        <v>65830</v>
      </c>
      <c r="B415" t="s">
        <v>46</v>
      </c>
      <c r="C415" t="s">
        <v>40</v>
      </c>
      <c r="D415">
        <v>3520.5</v>
      </c>
      <c r="E415">
        <v>260</v>
      </c>
      <c r="F415">
        <v>12</v>
      </c>
      <c r="G415">
        <v>42246</v>
      </c>
      <c r="H415" t="s">
        <v>77</v>
      </c>
      <c r="I415">
        <v>4224.6000000000004</v>
      </c>
      <c r="J415">
        <v>27459.899999999998</v>
      </c>
      <c r="K415" s="9">
        <v>45414</v>
      </c>
      <c r="L415" t="s">
        <v>43</v>
      </c>
      <c r="M415" t="s">
        <v>33</v>
      </c>
      <c r="N415" s="11">
        <f>_xlfn.XLOOKUP(B415,Summary!$C$4:$C$9,Summary!$B$4:$B$9)</f>
        <v>0.2</v>
      </c>
    </row>
    <row r="416" spans="1:14" x14ac:dyDescent="0.25">
      <c r="A416">
        <v>28680</v>
      </c>
      <c r="B416" t="s">
        <v>29</v>
      </c>
      <c r="C416" t="s">
        <v>32</v>
      </c>
      <c r="D416">
        <v>1545</v>
      </c>
      <c r="E416">
        <v>5</v>
      </c>
      <c r="F416">
        <v>12</v>
      </c>
      <c r="G416">
        <v>18540</v>
      </c>
      <c r="H416" t="s">
        <v>76</v>
      </c>
      <c r="I416">
        <v>0</v>
      </c>
      <c r="J416">
        <v>13905</v>
      </c>
      <c r="K416" s="9">
        <v>45414</v>
      </c>
      <c r="L416" t="s">
        <v>28</v>
      </c>
      <c r="M416" t="s">
        <v>33</v>
      </c>
      <c r="N416" s="11">
        <f>_xlfn.XLOOKUP(B416,Summary!$C$4:$C$9,Summary!$B$4:$B$9)</f>
        <v>0.19</v>
      </c>
    </row>
    <row r="417" spans="1:14" x14ac:dyDescent="0.25">
      <c r="A417">
        <v>10786</v>
      </c>
      <c r="B417" t="s">
        <v>31</v>
      </c>
      <c r="C417" t="s">
        <v>37</v>
      </c>
      <c r="D417">
        <v>1901</v>
      </c>
      <c r="E417">
        <v>10</v>
      </c>
      <c r="F417">
        <v>12</v>
      </c>
      <c r="G417">
        <v>22812</v>
      </c>
      <c r="H417" t="s">
        <v>76</v>
      </c>
      <c r="I417">
        <v>684.36</v>
      </c>
      <c r="J417">
        <v>16424.64</v>
      </c>
      <c r="K417" s="9">
        <v>45415</v>
      </c>
      <c r="L417" t="s">
        <v>41</v>
      </c>
      <c r="M417" t="s">
        <v>33</v>
      </c>
      <c r="N417" s="11">
        <f>_xlfn.XLOOKUP(B417,Summary!$C$4:$C$9,Summary!$B$4:$B$9)</f>
        <v>0.23</v>
      </c>
    </row>
    <row r="418" spans="1:14" x14ac:dyDescent="0.25">
      <c r="A418">
        <v>12216</v>
      </c>
      <c r="B418" t="s">
        <v>46</v>
      </c>
      <c r="C418" t="s">
        <v>37</v>
      </c>
      <c r="D418">
        <v>1802</v>
      </c>
      <c r="E418">
        <v>10</v>
      </c>
      <c r="F418">
        <v>20</v>
      </c>
      <c r="G418">
        <v>36040</v>
      </c>
      <c r="H418" t="s">
        <v>76</v>
      </c>
      <c r="I418">
        <v>1802</v>
      </c>
      <c r="J418">
        <v>16218</v>
      </c>
      <c r="K418" s="9">
        <v>45415</v>
      </c>
      <c r="L418" t="s">
        <v>42</v>
      </c>
      <c r="M418" t="s">
        <v>26</v>
      </c>
      <c r="N418" s="11">
        <f>_xlfn.XLOOKUP(B418,Summary!$C$4:$C$9,Summary!$B$4:$B$9)</f>
        <v>0.2</v>
      </c>
    </row>
    <row r="419" spans="1:14" x14ac:dyDescent="0.25">
      <c r="A419">
        <v>79601</v>
      </c>
      <c r="B419" t="s">
        <v>45</v>
      </c>
      <c r="C419" t="s">
        <v>38</v>
      </c>
      <c r="D419">
        <v>2832</v>
      </c>
      <c r="E419">
        <v>120</v>
      </c>
      <c r="F419">
        <v>20</v>
      </c>
      <c r="G419">
        <v>56640</v>
      </c>
      <c r="H419" t="s">
        <v>77</v>
      </c>
      <c r="I419">
        <v>2832</v>
      </c>
      <c r="J419">
        <v>25488</v>
      </c>
      <c r="K419" s="9">
        <v>45416</v>
      </c>
      <c r="L419" t="s">
        <v>42</v>
      </c>
      <c r="M419" t="s">
        <v>26</v>
      </c>
      <c r="N419" s="11">
        <f>_xlfn.XLOOKUP(B419,Summary!$C$4:$C$9,Summary!$B$4:$B$9)</f>
        <v>0.24</v>
      </c>
    </row>
    <row r="420" spans="1:14" x14ac:dyDescent="0.25">
      <c r="A420">
        <v>27406</v>
      </c>
      <c r="B420" t="s">
        <v>46</v>
      </c>
      <c r="C420" t="s">
        <v>37</v>
      </c>
      <c r="D420">
        <v>292</v>
      </c>
      <c r="E420">
        <v>10</v>
      </c>
      <c r="F420">
        <v>20</v>
      </c>
      <c r="G420">
        <v>5840</v>
      </c>
      <c r="H420" t="s">
        <v>76</v>
      </c>
      <c r="I420">
        <v>0</v>
      </c>
      <c r="J420">
        <v>2920</v>
      </c>
      <c r="K420" s="9">
        <v>45417</v>
      </c>
      <c r="L420" t="s">
        <v>28</v>
      </c>
      <c r="M420" t="s">
        <v>26</v>
      </c>
      <c r="N420" s="11">
        <f>_xlfn.XLOOKUP(B420,Summary!$C$4:$C$9,Summary!$B$4:$B$9)</f>
        <v>0.2</v>
      </c>
    </row>
    <row r="421" spans="1:14" x14ac:dyDescent="0.25">
      <c r="A421">
        <v>45905</v>
      </c>
      <c r="B421" t="s">
        <v>29</v>
      </c>
      <c r="C421" t="s">
        <v>38</v>
      </c>
      <c r="D421">
        <v>807</v>
      </c>
      <c r="E421">
        <v>120</v>
      </c>
      <c r="F421">
        <v>125</v>
      </c>
      <c r="G421">
        <v>100875</v>
      </c>
      <c r="H421" t="s">
        <v>76</v>
      </c>
      <c r="I421">
        <v>5043.75</v>
      </c>
      <c r="J421">
        <v>-1008.75</v>
      </c>
      <c r="K421" s="9">
        <v>45418</v>
      </c>
      <c r="L421" t="s">
        <v>42</v>
      </c>
      <c r="M421" t="s">
        <v>35</v>
      </c>
      <c r="N421" s="11">
        <f>_xlfn.XLOOKUP(B421,Summary!$C$4:$C$9,Summary!$B$4:$B$9)</f>
        <v>0.19</v>
      </c>
    </row>
    <row r="422" spans="1:14" x14ac:dyDescent="0.25">
      <c r="A422">
        <v>50547</v>
      </c>
      <c r="B422" t="s">
        <v>46</v>
      </c>
      <c r="C422" t="s">
        <v>39</v>
      </c>
      <c r="D422">
        <v>943.5</v>
      </c>
      <c r="E422">
        <v>250</v>
      </c>
      <c r="F422">
        <v>350</v>
      </c>
      <c r="G422">
        <v>330225</v>
      </c>
      <c r="H422" t="s">
        <v>76</v>
      </c>
      <c r="I422">
        <v>3302.25</v>
      </c>
      <c r="J422">
        <v>81612.75</v>
      </c>
      <c r="K422" s="9">
        <v>45419</v>
      </c>
      <c r="L422" t="s">
        <v>41</v>
      </c>
      <c r="M422" t="s">
        <v>26</v>
      </c>
      <c r="N422" s="11">
        <f>_xlfn.XLOOKUP(B422,Summary!$C$4:$C$9,Summary!$B$4:$B$9)</f>
        <v>0.2</v>
      </c>
    </row>
    <row r="423" spans="1:14" x14ac:dyDescent="0.25">
      <c r="A423">
        <v>70172</v>
      </c>
      <c r="B423" t="s">
        <v>29</v>
      </c>
      <c r="C423" t="s">
        <v>32</v>
      </c>
      <c r="D423">
        <v>2146</v>
      </c>
      <c r="E423">
        <v>5</v>
      </c>
      <c r="F423">
        <v>7</v>
      </c>
      <c r="G423">
        <v>15022</v>
      </c>
      <c r="H423" t="s">
        <v>77</v>
      </c>
      <c r="I423">
        <v>0</v>
      </c>
      <c r="J423">
        <v>4292</v>
      </c>
      <c r="K423" s="9">
        <v>45419</v>
      </c>
      <c r="L423" t="s">
        <v>28</v>
      </c>
      <c r="M423" t="s">
        <v>26</v>
      </c>
      <c r="N423" s="11">
        <f>_xlfn.XLOOKUP(B423,Summary!$C$4:$C$9,Summary!$B$4:$B$9)</f>
        <v>0.19</v>
      </c>
    </row>
    <row r="424" spans="1:14" x14ac:dyDescent="0.25">
      <c r="A424">
        <v>66170</v>
      </c>
      <c r="B424" t="s">
        <v>46</v>
      </c>
      <c r="C424" t="s">
        <v>37</v>
      </c>
      <c r="D424">
        <v>2428</v>
      </c>
      <c r="E424">
        <v>10</v>
      </c>
      <c r="F424">
        <v>20</v>
      </c>
      <c r="G424">
        <v>48560</v>
      </c>
      <c r="H424" t="s">
        <v>77</v>
      </c>
      <c r="I424">
        <v>6798.4</v>
      </c>
      <c r="J424">
        <v>17481.599999999999</v>
      </c>
      <c r="K424" s="9">
        <v>45419</v>
      </c>
      <c r="L424" t="s">
        <v>43</v>
      </c>
      <c r="M424" t="s">
        <v>26</v>
      </c>
      <c r="N424" s="11">
        <f>_xlfn.XLOOKUP(B424,Summary!$C$4:$C$9,Summary!$B$4:$B$9)</f>
        <v>0.2</v>
      </c>
    </row>
    <row r="425" spans="1:14" x14ac:dyDescent="0.25">
      <c r="A425">
        <v>35175</v>
      </c>
      <c r="B425" t="s">
        <v>34</v>
      </c>
      <c r="C425" t="s">
        <v>27</v>
      </c>
      <c r="D425">
        <v>689</v>
      </c>
      <c r="E425">
        <v>3</v>
      </c>
      <c r="F425">
        <v>300</v>
      </c>
      <c r="G425">
        <v>206700</v>
      </c>
      <c r="H425" t="s">
        <v>76</v>
      </c>
      <c r="I425">
        <v>6201</v>
      </c>
      <c r="J425">
        <v>28249</v>
      </c>
      <c r="K425" s="9">
        <v>45419</v>
      </c>
      <c r="L425" t="s">
        <v>41</v>
      </c>
      <c r="M425" t="s">
        <v>36</v>
      </c>
      <c r="N425" s="11">
        <f>_xlfn.XLOOKUP(B425,Summary!$C$4:$C$9,Summary!$B$4:$B$9)</f>
        <v>0.18</v>
      </c>
    </row>
    <row r="426" spans="1:14" x14ac:dyDescent="0.25">
      <c r="A426">
        <v>41942</v>
      </c>
      <c r="B426" t="s">
        <v>31</v>
      </c>
      <c r="C426" t="s">
        <v>38</v>
      </c>
      <c r="D426">
        <v>1055</v>
      </c>
      <c r="E426">
        <v>120</v>
      </c>
      <c r="F426">
        <v>12</v>
      </c>
      <c r="G426">
        <v>12660</v>
      </c>
      <c r="H426" t="s">
        <v>77</v>
      </c>
      <c r="I426">
        <v>253.2</v>
      </c>
      <c r="J426">
        <v>9241.7999999999993</v>
      </c>
      <c r="K426" s="9">
        <v>45419</v>
      </c>
      <c r="L426" t="s">
        <v>41</v>
      </c>
      <c r="M426" t="s">
        <v>33</v>
      </c>
      <c r="N426" s="11">
        <f>_xlfn.XLOOKUP(B426,Summary!$C$4:$C$9,Summary!$B$4:$B$9)</f>
        <v>0.23</v>
      </c>
    </row>
    <row r="427" spans="1:14" x14ac:dyDescent="0.25">
      <c r="A427">
        <v>45716</v>
      </c>
      <c r="B427" t="s">
        <v>34</v>
      </c>
      <c r="C427" t="s">
        <v>40</v>
      </c>
      <c r="D427">
        <v>1731</v>
      </c>
      <c r="E427">
        <v>260</v>
      </c>
      <c r="F427">
        <v>7</v>
      </c>
      <c r="G427">
        <v>12117</v>
      </c>
      <c r="H427" t="s">
        <v>77</v>
      </c>
      <c r="I427">
        <v>1696.38</v>
      </c>
      <c r="J427">
        <v>1765.619999999999</v>
      </c>
      <c r="K427" s="9">
        <v>45421</v>
      </c>
      <c r="L427" t="s">
        <v>43</v>
      </c>
      <c r="M427" t="s">
        <v>26</v>
      </c>
      <c r="N427" s="11">
        <f>_xlfn.XLOOKUP(B427,Summary!$C$4:$C$9,Summary!$B$4:$B$9)</f>
        <v>0.18</v>
      </c>
    </row>
    <row r="428" spans="1:14" x14ac:dyDescent="0.25">
      <c r="A428">
        <v>33125</v>
      </c>
      <c r="B428" t="s">
        <v>29</v>
      </c>
      <c r="C428" t="s">
        <v>37</v>
      </c>
      <c r="D428">
        <v>2349</v>
      </c>
      <c r="E428">
        <v>10</v>
      </c>
      <c r="F428">
        <v>7</v>
      </c>
      <c r="G428">
        <v>16443</v>
      </c>
      <c r="H428" t="s">
        <v>76</v>
      </c>
      <c r="I428">
        <v>822.15</v>
      </c>
      <c r="J428">
        <v>3875.8500000000004</v>
      </c>
      <c r="K428" s="9">
        <v>45421</v>
      </c>
      <c r="L428" t="s">
        <v>42</v>
      </c>
      <c r="M428" t="s">
        <v>26</v>
      </c>
      <c r="N428" s="11">
        <f>_xlfn.XLOOKUP(B428,Summary!$C$4:$C$9,Summary!$B$4:$B$9)</f>
        <v>0.19</v>
      </c>
    </row>
    <row r="429" spans="1:14" x14ac:dyDescent="0.25">
      <c r="A429">
        <v>50960</v>
      </c>
      <c r="B429" t="s">
        <v>29</v>
      </c>
      <c r="C429" t="s">
        <v>32</v>
      </c>
      <c r="D429">
        <v>334</v>
      </c>
      <c r="E429">
        <v>5</v>
      </c>
      <c r="F429">
        <v>300</v>
      </c>
      <c r="G429">
        <v>100200</v>
      </c>
      <c r="H429" t="s">
        <v>76</v>
      </c>
      <c r="I429">
        <v>9018</v>
      </c>
      <c r="J429">
        <v>7682</v>
      </c>
      <c r="K429" s="9">
        <v>45421</v>
      </c>
      <c r="L429" t="s">
        <v>42</v>
      </c>
      <c r="M429" t="s">
        <v>36</v>
      </c>
      <c r="N429" s="11">
        <f>_xlfn.XLOOKUP(B429,Summary!$C$4:$C$9,Summary!$B$4:$B$9)</f>
        <v>0.19</v>
      </c>
    </row>
    <row r="430" spans="1:14" x14ac:dyDescent="0.25">
      <c r="A430">
        <v>71398</v>
      </c>
      <c r="B430" t="s">
        <v>45</v>
      </c>
      <c r="C430" t="s">
        <v>37</v>
      </c>
      <c r="D430">
        <v>386</v>
      </c>
      <c r="E430">
        <v>10</v>
      </c>
      <c r="F430">
        <v>12</v>
      </c>
      <c r="G430">
        <v>4632</v>
      </c>
      <c r="H430" t="s">
        <v>77</v>
      </c>
      <c r="I430">
        <v>463.2</v>
      </c>
      <c r="J430">
        <v>3010.8</v>
      </c>
      <c r="K430" s="9">
        <v>45421</v>
      </c>
      <c r="L430" t="s">
        <v>43</v>
      </c>
      <c r="M430" t="s">
        <v>33</v>
      </c>
      <c r="N430" s="11">
        <f>_xlfn.XLOOKUP(B430,Summary!$C$4:$C$9,Summary!$B$4:$B$9)</f>
        <v>0.24</v>
      </c>
    </row>
    <row r="431" spans="1:14" x14ac:dyDescent="0.25">
      <c r="A431">
        <v>15628</v>
      </c>
      <c r="B431" t="s">
        <v>45</v>
      </c>
      <c r="C431" t="s">
        <v>37</v>
      </c>
      <c r="D431">
        <v>671</v>
      </c>
      <c r="E431">
        <v>10</v>
      </c>
      <c r="F431">
        <v>15</v>
      </c>
      <c r="G431">
        <v>10065</v>
      </c>
      <c r="H431" t="s">
        <v>77</v>
      </c>
      <c r="I431">
        <v>402.6</v>
      </c>
      <c r="J431">
        <v>2952.3999999999996</v>
      </c>
      <c r="K431" s="9">
        <v>45421</v>
      </c>
      <c r="L431" t="s">
        <v>41</v>
      </c>
      <c r="M431" t="s">
        <v>30</v>
      </c>
      <c r="N431" s="11">
        <f>_xlfn.XLOOKUP(B431,Summary!$C$4:$C$9,Summary!$B$4:$B$9)</f>
        <v>0.24</v>
      </c>
    </row>
    <row r="432" spans="1:14" x14ac:dyDescent="0.25">
      <c r="A432">
        <v>45863</v>
      </c>
      <c r="B432" t="s">
        <v>29</v>
      </c>
      <c r="C432" t="s">
        <v>32</v>
      </c>
      <c r="D432">
        <v>645</v>
      </c>
      <c r="E432">
        <v>5</v>
      </c>
      <c r="F432">
        <v>20</v>
      </c>
      <c r="G432">
        <v>12900</v>
      </c>
      <c r="H432" t="s">
        <v>77</v>
      </c>
      <c r="I432">
        <v>1032</v>
      </c>
      <c r="J432">
        <v>5418</v>
      </c>
      <c r="K432" s="9">
        <v>45422</v>
      </c>
      <c r="L432" t="s">
        <v>42</v>
      </c>
      <c r="M432" t="s">
        <v>26</v>
      </c>
      <c r="N432" s="11">
        <f>_xlfn.XLOOKUP(B432,Summary!$C$4:$C$9,Summary!$B$4:$B$9)</f>
        <v>0.19</v>
      </c>
    </row>
    <row r="433" spans="1:14" x14ac:dyDescent="0.25">
      <c r="A433">
        <v>23073</v>
      </c>
      <c r="B433" t="s">
        <v>46</v>
      </c>
      <c r="C433" t="s">
        <v>39</v>
      </c>
      <c r="D433">
        <v>623</v>
      </c>
      <c r="E433">
        <v>250</v>
      </c>
      <c r="F433">
        <v>350</v>
      </c>
      <c r="G433">
        <v>218050</v>
      </c>
      <c r="H433" t="s">
        <v>76</v>
      </c>
      <c r="I433">
        <v>26166</v>
      </c>
      <c r="J433">
        <v>29904</v>
      </c>
      <c r="K433" s="9">
        <v>45423</v>
      </c>
      <c r="L433" t="s">
        <v>43</v>
      </c>
      <c r="M433" t="s">
        <v>26</v>
      </c>
      <c r="N433" s="11">
        <f>_xlfn.XLOOKUP(B433,Summary!$C$4:$C$9,Summary!$B$4:$B$9)</f>
        <v>0.2</v>
      </c>
    </row>
    <row r="434" spans="1:14" x14ac:dyDescent="0.25">
      <c r="A434">
        <v>52349</v>
      </c>
      <c r="B434" t="s">
        <v>46</v>
      </c>
      <c r="C434" t="s">
        <v>37</v>
      </c>
      <c r="D434">
        <v>1946</v>
      </c>
      <c r="E434">
        <v>10</v>
      </c>
      <c r="F434">
        <v>7</v>
      </c>
      <c r="G434">
        <v>13622</v>
      </c>
      <c r="H434" t="s">
        <v>76</v>
      </c>
      <c r="I434">
        <v>1089.76</v>
      </c>
      <c r="J434">
        <v>2802.24</v>
      </c>
      <c r="K434" s="9">
        <v>45423</v>
      </c>
      <c r="L434" t="s">
        <v>42</v>
      </c>
      <c r="M434" t="s">
        <v>26</v>
      </c>
      <c r="N434" s="11">
        <f>_xlfn.XLOOKUP(B434,Summary!$C$4:$C$9,Summary!$B$4:$B$9)</f>
        <v>0.2</v>
      </c>
    </row>
    <row r="435" spans="1:14" x14ac:dyDescent="0.25">
      <c r="A435">
        <v>71258</v>
      </c>
      <c r="B435" t="s">
        <v>34</v>
      </c>
      <c r="C435" t="s">
        <v>37</v>
      </c>
      <c r="D435">
        <v>700</v>
      </c>
      <c r="E435">
        <v>10</v>
      </c>
      <c r="F435">
        <v>350</v>
      </c>
      <c r="G435">
        <v>245000</v>
      </c>
      <c r="H435" t="s">
        <v>77</v>
      </c>
      <c r="I435">
        <v>34300</v>
      </c>
      <c r="J435">
        <v>28700</v>
      </c>
      <c r="K435" s="9">
        <v>45424</v>
      </c>
      <c r="L435" t="s">
        <v>43</v>
      </c>
      <c r="M435" t="s">
        <v>26</v>
      </c>
      <c r="N435" s="11">
        <f>_xlfn.XLOOKUP(B435,Summary!$C$4:$C$9,Summary!$B$4:$B$9)</f>
        <v>0.18</v>
      </c>
    </row>
    <row r="436" spans="1:14" x14ac:dyDescent="0.25">
      <c r="A436">
        <v>41208</v>
      </c>
      <c r="B436" t="s">
        <v>29</v>
      </c>
      <c r="C436" t="s">
        <v>27</v>
      </c>
      <c r="D436">
        <v>1513</v>
      </c>
      <c r="E436">
        <v>3</v>
      </c>
      <c r="F436">
        <v>15</v>
      </c>
      <c r="G436">
        <v>22695</v>
      </c>
      <c r="H436" t="s">
        <v>77</v>
      </c>
      <c r="I436">
        <v>3177.3</v>
      </c>
      <c r="J436">
        <v>4387.7000000000007</v>
      </c>
      <c r="K436" s="9">
        <v>45424</v>
      </c>
      <c r="L436" t="s">
        <v>43</v>
      </c>
      <c r="M436" t="s">
        <v>30</v>
      </c>
      <c r="N436" s="11">
        <f>_xlfn.XLOOKUP(B436,Summary!$C$4:$C$9,Summary!$B$4:$B$9)</f>
        <v>0.19</v>
      </c>
    </row>
    <row r="437" spans="1:14" x14ac:dyDescent="0.25">
      <c r="A437">
        <v>46587</v>
      </c>
      <c r="B437" t="s">
        <v>44</v>
      </c>
      <c r="C437" t="s">
        <v>37</v>
      </c>
      <c r="D437">
        <v>905</v>
      </c>
      <c r="E437">
        <v>10</v>
      </c>
      <c r="F437">
        <v>20</v>
      </c>
      <c r="G437">
        <v>18100</v>
      </c>
      <c r="H437" t="s">
        <v>77</v>
      </c>
      <c r="I437">
        <v>2172</v>
      </c>
      <c r="J437">
        <v>6878</v>
      </c>
      <c r="K437" s="9">
        <v>45425</v>
      </c>
      <c r="L437" t="s">
        <v>43</v>
      </c>
      <c r="M437" t="s">
        <v>26</v>
      </c>
      <c r="N437" s="11">
        <f>_xlfn.XLOOKUP(B437,Summary!$C$4:$C$9,Summary!$B$4:$B$9)</f>
        <v>0.22</v>
      </c>
    </row>
    <row r="438" spans="1:14" x14ac:dyDescent="0.25">
      <c r="A438">
        <v>66542</v>
      </c>
      <c r="B438" t="s">
        <v>45</v>
      </c>
      <c r="C438" t="s">
        <v>38</v>
      </c>
      <c r="D438">
        <v>914</v>
      </c>
      <c r="E438">
        <v>120</v>
      </c>
      <c r="F438">
        <v>12</v>
      </c>
      <c r="G438">
        <v>10968</v>
      </c>
      <c r="H438" t="s">
        <v>76</v>
      </c>
      <c r="I438">
        <v>1645.2</v>
      </c>
      <c r="J438">
        <v>6580.7999999999993</v>
      </c>
      <c r="K438" s="9">
        <v>45426</v>
      </c>
      <c r="L438" t="s">
        <v>43</v>
      </c>
      <c r="M438" t="s">
        <v>33</v>
      </c>
      <c r="N438" s="11">
        <f>_xlfn.XLOOKUP(B438,Summary!$C$4:$C$9,Summary!$B$4:$B$9)</f>
        <v>0.24</v>
      </c>
    </row>
    <row r="439" spans="1:14" x14ac:dyDescent="0.25">
      <c r="A439">
        <v>79515</v>
      </c>
      <c r="B439" t="s">
        <v>29</v>
      </c>
      <c r="C439" t="s">
        <v>38</v>
      </c>
      <c r="D439">
        <v>660</v>
      </c>
      <c r="E439">
        <v>120</v>
      </c>
      <c r="F439">
        <v>15</v>
      </c>
      <c r="G439">
        <v>9900</v>
      </c>
      <c r="H439" t="s">
        <v>76</v>
      </c>
      <c r="I439">
        <v>1287</v>
      </c>
      <c r="J439">
        <v>2013</v>
      </c>
      <c r="K439" s="9">
        <v>45426</v>
      </c>
      <c r="L439" t="s">
        <v>43</v>
      </c>
      <c r="M439" t="s">
        <v>30</v>
      </c>
      <c r="N439" s="11">
        <f>_xlfn.XLOOKUP(B439,Summary!$C$4:$C$9,Summary!$B$4:$B$9)</f>
        <v>0.19</v>
      </c>
    </row>
    <row r="440" spans="1:14" x14ac:dyDescent="0.25">
      <c r="A440">
        <v>31828</v>
      </c>
      <c r="B440" t="s">
        <v>31</v>
      </c>
      <c r="C440" t="s">
        <v>37</v>
      </c>
      <c r="D440">
        <v>2155</v>
      </c>
      <c r="E440">
        <v>10</v>
      </c>
      <c r="F440">
        <v>350</v>
      </c>
      <c r="G440">
        <v>754250</v>
      </c>
      <c r="H440" t="s">
        <v>76</v>
      </c>
      <c r="I440">
        <v>7542.5</v>
      </c>
      <c r="J440">
        <v>186407.5</v>
      </c>
      <c r="K440" s="9">
        <v>45427</v>
      </c>
      <c r="L440" t="s">
        <v>41</v>
      </c>
      <c r="M440" t="s">
        <v>26</v>
      </c>
      <c r="N440" s="11">
        <f>_xlfn.XLOOKUP(B440,Summary!$C$4:$C$9,Summary!$B$4:$B$9)</f>
        <v>0.23</v>
      </c>
    </row>
    <row r="441" spans="1:14" x14ac:dyDescent="0.25">
      <c r="A441">
        <v>12028</v>
      </c>
      <c r="B441" t="s">
        <v>29</v>
      </c>
      <c r="C441" t="s">
        <v>38</v>
      </c>
      <c r="D441">
        <v>2161</v>
      </c>
      <c r="E441">
        <v>120</v>
      </c>
      <c r="F441">
        <v>12</v>
      </c>
      <c r="G441">
        <v>25932</v>
      </c>
      <c r="H441" t="s">
        <v>77</v>
      </c>
      <c r="I441">
        <v>0</v>
      </c>
      <c r="J441">
        <v>19449</v>
      </c>
      <c r="K441" s="9">
        <v>45427</v>
      </c>
      <c r="L441" t="s">
        <v>28</v>
      </c>
      <c r="M441" t="s">
        <v>33</v>
      </c>
      <c r="N441" s="11">
        <f>_xlfn.XLOOKUP(B441,Summary!$C$4:$C$9,Summary!$B$4:$B$9)</f>
        <v>0.19</v>
      </c>
    </row>
    <row r="442" spans="1:14" x14ac:dyDescent="0.25">
      <c r="A442">
        <v>57751</v>
      </c>
      <c r="B442" t="s">
        <v>44</v>
      </c>
      <c r="C442" t="s">
        <v>40</v>
      </c>
      <c r="D442">
        <v>2157</v>
      </c>
      <c r="E442">
        <v>260</v>
      </c>
      <c r="F442">
        <v>15</v>
      </c>
      <c r="G442">
        <v>32355</v>
      </c>
      <c r="H442" t="s">
        <v>77</v>
      </c>
      <c r="I442">
        <v>3559.05</v>
      </c>
      <c r="J442">
        <v>7225.9500000000007</v>
      </c>
      <c r="K442" s="9">
        <v>45428</v>
      </c>
      <c r="L442" t="s">
        <v>43</v>
      </c>
      <c r="M442" t="s">
        <v>30</v>
      </c>
      <c r="N442" s="11">
        <f>_xlfn.XLOOKUP(B442,Summary!$C$4:$C$9,Summary!$B$4:$B$9)</f>
        <v>0.22</v>
      </c>
    </row>
    <row r="443" spans="1:14" x14ac:dyDescent="0.25">
      <c r="A443">
        <v>11851</v>
      </c>
      <c r="B443" t="s">
        <v>34</v>
      </c>
      <c r="C443" t="s">
        <v>39</v>
      </c>
      <c r="D443">
        <v>2954</v>
      </c>
      <c r="E443">
        <v>250</v>
      </c>
      <c r="F443">
        <v>125</v>
      </c>
      <c r="G443">
        <v>369250</v>
      </c>
      <c r="H443" t="s">
        <v>76</v>
      </c>
      <c r="I443">
        <v>55387.5</v>
      </c>
      <c r="J443">
        <v>-40617.5</v>
      </c>
      <c r="K443" s="9">
        <v>45428</v>
      </c>
      <c r="L443" t="s">
        <v>43</v>
      </c>
      <c r="M443" t="s">
        <v>35</v>
      </c>
      <c r="N443" s="11">
        <f>_xlfn.XLOOKUP(B443,Summary!$C$4:$C$9,Summary!$B$4:$B$9)</f>
        <v>0.18</v>
      </c>
    </row>
    <row r="444" spans="1:14" x14ac:dyDescent="0.25">
      <c r="A444">
        <v>51955</v>
      </c>
      <c r="B444" t="s">
        <v>46</v>
      </c>
      <c r="C444" t="s">
        <v>37</v>
      </c>
      <c r="D444">
        <v>723</v>
      </c>
      <c r="E444">
        <v>10</v>
      </c>
      <c r="F444">
        <v>7</v>
      </c>
      <c r="G444">
        <v>5061</v>
      </c>
      <c r="H444" t="s">
        <v>77</v>
      </c>
      <c r="I444">
        <v>759.15000000000009</v>
      </c>
      <c r="J444">
        <v>686.85000000000014</v>
      </c>
      <c r="K444" s="9">
        <v>45429</v>
      </c>
      <c r="L444" t="s">
        <v>43</v>
      </c>
      <c r="M444" t="s">
        <v>26</v>
      </c>
      <c r="N444" s="11">
        <f>_xlfn.XLOOKUP(B444,Summary!$C$4:$C$9,Summary!$B$4:$B$9)</f>
        <v>0.2</v>
      </c>
    </row>
    <row r="445" spans="1:14" x14ac:dyDescent="0.25">
      <c r="A445">
        <v>97472</v>
      </c>
      <c r="B445" t="s">
        <v>44</v>
      </c>
      <c r="C445" t="s">
        <v>27</v>
      </c>
      <c r="D445">
        <v>2821</v>
      </c>
      <c r="E445">
        <v>3</v>
      </c>
      <c r="F445">
        <v>125</v>
      </c>
      <c r="G445">
        <v>352625</v>
      </c>
      <c r="H445" t="s">
        <v>76</v>
      </c>
      <c r="I445">
        <v>49367.5</v>
      </c>
      <c r="J445">
        <v>-35262.5</v>
      </c>
      <c r="K445" s="9">
        <v>45429</v>
      </c>
      <c r="L445" t="s">
        <v>43</v>
      </c>
      <c r="M445" t="s">
        <v>35</v>
      </c>
      <c r="N445" s="11">
        <f>_xlfn.XLOOKUP(B445,Summary!$C$4:$C$9,Summary!$B$4:$B$9)</f>
        <v>0.22</v>
      </c>
    </row>
    <row r="446" spans="1:14" x14ac:dyDescent="0.25">
      <c r="A446">
        <v>30707</v>
      </c>
      <c r="B446" t="s">
        <v>44</v>
      </c>
      <c r="C446" t="s">
        <v>32</v>
      </c>
      <c r="D446">
        <v>958</v>
      </c>
      <c r="E446">
        <v>5</v>
      </c>
      <c r="F446">
        <v>300</v>
      </c>
      <c r="G446">
        <v>287400</v>
      </c>
      <c r="H446" t="s">
        <v>76</v>
      </c>
      <c r="I446">
        <v>0</v>
      </c>
      <c r="J446">
        <v>47900</v>
      </c>
      <c r="K446" s="9">
        <v>45429</v>
      </c>
      <c r="L446" t="s">
        <v>28</v>
      </c>
      <c r="M446" t="s">
        <v>36</v>
      </c>
      <c r="N446" s="11">
        <f>_xlfn.XLOOKUP(B446,Summary!$C$4:$C$9,Summary!$B$4:$B$9)</f>
        <v>0.22</v>
      </c>
    </row>
    <row r="447" spans="1:14" x14ac:dyDescent="0.25">
      <c r="A447">
        <v>23035</v>
      </c>
      <c r="B447" t="s">
        <v>34</v>
      </c>
      <c r="C447" t="s">
        <v>37</v>
      </c>
      <c r="D447">
        <v>2261</v>
      </c>
      <c r="E447">
        <v>10</v>
      </c>
      <c r="F447">
        <v>15</v>
      </c>
      <c r="G447">
        <v>33915</v>
      </c>
      <c r="H447" t="s">
        <v>77</v>
      </c>
      <c r="I447">
        <v>1356.6</v>
      </c>
      <c r="J447">
        <v>9948.4000000000015</v>
      </c>
      <c r="K447" s="9">
        <v>45429</v>
      </c>
      <c r="L447" t="s">
        <v>41</v>
      </c>
      <c r="M447" t="s">
        <v>30</v>
      </c>
      <c r="N447" s="11">
        <f>_xlfn.XLOOKUP(B447,Summary!$C$4:$C$9,Summary!$B$4:$B$9)</f>
        <v>0.18</v>
      </c>
    </row>
    <row r="448" spans="1:14" x14ac:dyDescent="0.25">
      <c r="A448">
        <v>74064</v>
      </c>
      <c r="B448" t="s">
        <v>46</v>
      </c>
      <c r="C448" t="s">
        <v>40</v>
      </c>
      <c r="D448">
        <v>1228</v>
      </c>
      <c r="E448">
        <v>260</v>
      </c>
      <c r="F448">
        <v>350</v>
      </c>
      <c r="G448">
        <v>429800</v>
      </c>
      <c r="H448" t="s">
        <v>76</v>
      </c>
      <c r="I448">
        <v>21490</v>
      </c>
      <c r="J448">
        <v>89030</v>
      </c>
      <c r="K448" s="9">
        <v>45429</v>
      </c>
      <c r="L448" t="s">
        <v>42</v>
      </c>
      <c r="M448" t="s">
        <v>26</v>
      </c>
      <c r="N448" s="11">
        <f>_xlfn.XLOOKUP(B448,Summary!$C$4:$C$9,Summary!$B$4:$B$9)</f>
        <v>0.2</v>
      </c>
    </row>
    <row r="449" spans="1:14" x14ac:dyDescent="0.25">
      <c r="A449">
        <v>80682</v>
      </c>
      <c r="B449" t="s">
        <v>44</v>
      </c>
      <c r="C449" t="s">
        <v>37</v>
      </c>
      <c r="D449">
        <v>2565</v>
      </c>
      <c r="E449">
        <v>10</v>
      </c>
      <c r="F449">
        <v>300</v>
      </c>
      <c r="G449">
        <v>769500</v>
      </c>
      <c r="H449" t="s">
        <v>77</v>
      </c>
      <c r="I449">
        <v>69255</v>
      </c>
      <c r="J449">
        <v>58995</v>
      </c>
      <c r="K449" s="9">
        <v>45429</v>
      </c>
      <c r="L449" t="s">
        <v>42</v>
      </c>
      <c r="M449" t="s">
        <v>36</v>
      </c>
      <c r="N449" s="11">
        <f>_xlfn.XLOOKUP(B449,Summary!$C$4:$C$9,Summary!$B$4:$B$9)</f>
        <v>0.22</v>
      </c>
    </row>
    <row r="450" spans="1:14" x14ac:dyDescent="0.25">
      <c r="A450">
        <v>90100</v>
      </c>
      <c r="B450" t="s">
        <v>45</v>
      </c>
      <c r="C450" t="s">
        <v>27</v>
      </c>
      <c r="D450">
        <v>1743</v>
      </c>
      <c r="E450">
        <v>3</v>
      </c>
      <c r="F450">
        <v>20</v>
      </c>
      <c r="G450">
        <v>34860</v>
      </c>
      <c r="H450" t="s">
        <v>76</v>
      </c>
      <c r="I450">
        <v>4880.3999999999996</v>
      </c>
      <c r="J450">
        <v>12549.599999999999</v>
      </c>
      <c r="K450" s="9">
        <v>45432</v>
      </c>
      <c r="L450" t="s">
        <v>43</v>
      </c>
      <c r="M450" t="s">
        <v>26</v>
      </c>
      <c r="N450" s="11">
        <f>_xlfn.XLOOKUP(B450,Summary!$C$4:$C$9,Summary!$B$4:$B$9)</f>
        <v>0.24</v>
      </c>
    </row>
    <row r="451" spans="1:14" x14ac:dyDescent="0.25">
      <c r="A451">
        <v>23817</v>
      </c>
      <c r="B451" t="s">
        <v>29</v>
      </c>
      <c r="C451" t="s">
        <v>40</v>
      </c>
      <c r="D451">
        <v>994</v>
      </c>
      <c r="E451">
        <v>260</v>
      </c>
      <c r="F451">
        <v>125</v>
      </c>
      <c r="G451">
        <v>124250</v>
      </c>
      <c r="H451" t="s">
        <v>77</v>
      </c>
      <c r="I451">
        <v>8697.5</v>
      </c>
      <c r="J451">
        <v>-3727.5</v>
      </c>
      <c r="K451" s="9">
        <v>45432</v>
      </c>
      <c r="L451" t="s">
        <v>42</v>
      </c>
      <c r="M451" t="s">
        <v>35</v>
      </c>
      <c r="N451" s="11">
        <f>_xlfn.XLOOKUP(B451,Summary!$C$4:$C$9,Summary!$B$4:$B$9)</f>
        <v>0.19</v>
      </c>
    </row>
    <row r="452" spans="1:14" x14ac:dyDescent="0.25">
      <c r="A452">
        <v>98981</v>
      </c>
      <c r="B452" t="s">
        <v>31</v>
      </c>
      <c r="C452" t="s">
        <v>39</v>
      </c>
      <c r="D452">
        <v>2234</v>
      </c>
      <c r="E452">
        <v>250</v>
      </c>
      <c r="F452">
        <v>12</v>
      </c>
      <c r="G452">
        <v>26808</v>
      </c>
      <c r="H452" t="s">
        <v>77</v>
      </c>
      <c r="I452">
        <v>2412.7199999999998</v>
      </c>
      <c r="J452">
        <v>17693.28</v>
      </c>
      <c r="K452" s="9">
        <v>45433</v>
      </c>
      <c r="L452" t="s">
        <v>42</v>
      </c>
      <c r="M452" t="s">
        <v>33</v>
      </c>
      <c r="N452" s="11">
        <f>_xlfn.XLOOKUP(B452,Summary!$C$4:$C$9,Summary!$B$4:$B$9)</f>
        <v>0.23</v>
      </c>
    </row>
    <row r="453" spans="1:14" x14ac:dyDescent="0.25">
      <c r="A453">
        <v>92668</v>
      </c>
      <c r="B453" t="s">
        <v>44</v>
      </c>
      <c r="C453" t="s">
        <v>38</v>
      </c>
      <c r="D453">
        <v>1493</v>
      </c>
      <c r="E453">
        <v>120</v>
      </c>
      <c r="F453">
        <v>7</v>
      </c>
      <c r="G453">
        <v>10451</v>
      </c>
      <c r="H453" t="s">
        <v>76</v>
      </c>
      <c r="I453">
        <v>0</v>
      </c>
      <c r="J453">
        <v>2986</v>
      </c>
      <c r="K453" s="9">
        <v>45435</v>
      </c>
      <c r="L453" t="s">
        <v>28</v>
      </c>
      <c r="M453" t="s">
        <v>26</v>
      </c>
      <c r="N453" s="11">
        <f>_xlfn.XLOOKUP(B453,Summary!$C$4:$C$9,Summary!$B$4:$B$9)</f>
        <v>0.22</v>
      </c>
    </row>
    <row r="454" spans="1:14" x14ac:dyDescent="0.25">
      <c r="A454">
        <v>12118</v>
      </c>
      <c r="B454" t="s">
        <v>29</v>
      </c>
      <c r="C454" t="s">
        <v>37</v>
      </c>
      <c r="D454">
        <v>1366</v>
      </c>
      <c r="E454">
        <v>10</v>
      </c>
      <c r="F454">
        <v>20</v>
      </c>
      <c r="G454">
        <v>27320</v>
      </c>
      <c r="H454" t="s">
        <v>76</v>
      </c>
      <c r="I454">
        <v>2185.6</v>
      </c>
      <c r="J454">
        <v>11474.400000000001</v>
      </c>
      <c r="K454" s="9">
        <v>45436</v>
      </c>
      <c r="L454" t="s">
        <v>42</v>
      </c>
      <c r="M454" t="s">
        <v>26</v>
      </c>
      <c r="N454" s="11">
        <f>_xlfn.XLOOKUP(B454,Summary!$C$4:$C$9,Summary!$B$4:$B$9)</f>
        <v>0.19</v>
      </c>
    </row>
    <row r="455" spans="1:14" x14ac:dyDescent="0.25">
      <c r="A455">
        <v>93104</v>
      </c>
      <c r="B455" t="s">
        <v>44</v>
      </c>
      <c r="C455" t="s">
        <v>40</v>
      </c>
      <c r="D455">
        <v>2039</v>
      </c>
      <c r="E455">
        <v>260</v>
      </c>
      <c r="F455">
        <v>20</v>
      </c>
      <c r="G455">
        <v>40780</v>
      </c>
      <c r="H455" t="s">
        <v>77</v>
      </c>
      <c r="I455">
        <v>4078</v>
      </c>
      <c r="J455">
        <v>16312</v>
      </c>
      <c r="K455" s="9">
        <v>45436</v>
      </c>
      <c r="L455" t="s">
        <v>43</v>
      </c>
      <c r="M455" t="s">
        <v>26</v>
      </c>
      <c r="N455" s="11">
        <f>_xlfn.XLOOKUP(B455,Summary!$C$4:$C$9,Summary!$B$4:$B$9)</f>
        <v>0.22</v>
      </c>
    </row>
    <row r="456" spans="1:14" x14ac:dyDescent="0.25">
      <c r="A456">
        <v>71414</v>
      </c>
      <c r="B456" t="s">
        <v>46</v>
      </c>
      <c r="C456" t="s">
        <v>32</v>
      </c>
      <c r="D456">
        <v>1249</v>
      </c>
      <c r="E456">
        <v>5</v>
      </c>
      <c r="F456">
        <v>20</v>
      </c>
      <c r="G456">
        <v>24980</v>
      </c>
      <c r="H456" t="s">
        <v>77</v>
      </c>
      <c r="I456">
        <v>3247.4</v>
      </c>
      <c r="J456">
        <v>9242.5999999999985</v>
      </c>
      <c r="K456" s="9">
        <v>45436</v>
      </c>
      <c r="L456" t="s">
        <v>43</v>
      </c>
      <c r="M456" t="s">
        <v>26</v>
      </c>
      <c r="N456" s="11">
        <f>_xlfn.XLOOKUP(B456,Summary!$C$4:$C$9,Summary!$B$4:$B$9)</f>
        <v>0.2</v>
      </c>
    </row>
    <row r="457" spans="1:14" x14ac:dyDescent="0.25">
      <c r="A457">
        <v>54758</v>
      </c>
      <c r="B457" t="s">
        <v>44</v>
      </c>
      <c r="C457" t="s">
        <v>37</v>
      </c>
      <c r="D457">
        <v>2472</v>
      </c>
      <c r="E457">
        <v>10</v>
      </c>
      <c r="F457">
        <v>15</v>
      </c>
      <c r="G457">
        <v>37080</v>
      </c>
      <c r="H457" t="s">
        <v>77</v>
      </c>
      <c r="I457">
        <v>0</v>
      </c>
      <c r="J457">
        <v>12360</v>
      </c>
      <c r="K457" s="9">
        <v>45437</v>
      </c>
      <c r="L457" t="s">
        <v>28</v>
      </c>
      <c r="M457" t="s">
        <v>30</v>
      </c>
      <c r="N457" s="11">
        <f>_xlfn.XLOOKUP(B457,Summary!$C$4:$C$9,Summary!$B$4:$B$9)</f>
        <v>0.22</v>
      </c>
    </row>
    <row r="458" spans="1:14" x14ac:dyDescent="0.25">
      <c r="A458">
        <v>96005</v>
      </c>
      <c r="B458" t="s">
        <v>29</v>
      </c>
      <c r="C458" t="s">
        <v>37</v>
      </c>
      <c r="D458">
        <v>1372</v>
      </c>
      <c r="E458">
        <v>10</v>
      </c>
      <c r="F458">
        <v>7</v>
      </c>
      <c r="G458">
        <v>9604</v>
      </c>
      <c r="H458" t="s">
        <v>76</v>
      </c>
      <c r="I458">
        <v>480.2</v>
      </c>
      <c r="J458">
        <v>2263.7999999999993</v>
      </c>
      <c r="K458" s="9">
        <v>45437</v>
      </c>
      <c r="L458" t="s">
        <v>42</v>
      </c>
      <c r="M458" t="s">
        <v>26</v>
      </c>
      <c r="N458" s="11">
        <f>_xlfn.XLOOKUP(B458,Summary!$C$4:$C$9,Summary!$B$4:$B$9)</f>
        <v>0.19</v>
      </c>
    </row>
    <row r="459" spans="1:14" x14ac:dyDescent="0.25">
      <c r="A459">
        <v>60714</v>
      </c>
      <c r="B459" t="s">
        <v>44</v>
      </c>
      <c r="C459" t="s">
        <v>32</v>
      </c>
      <c r="D459">
        <v>690</v>
      </c>
      <c r="E459">
        <v>5</v>
      </c>
      <c r="F459">
        <v>12</v>
      </c>
      <c r="G459">
        <v>8280</v>
      </c>
      <c r="H459" t="s">
        <v>76</v>
      </c>
      <c r="I459">
        <v>165.6</v>
      </c>
      <c r="J459">
        <v>6044.4</v>
      </c>
      <c r="K459" s="9">
        <v>45438</v>
      </c>
      <c r="L459" t="s">
        <v>41</v>
      </c>
      <c r="M459" t="s">
        <v>33</v>
      </c>
      <c r="N459" s="11">
        <f>_xlfn.XLOOKUP(B459,Summary!$C$4:$C$9,Summary!$B$4:$B$9)</f>
        <v>0.22</v>
      </c>
    </row>
    <row r="460" spans="1:14" x14ac:dyDescent="0.25">
      <c r="A460">
        <v>86096</v>
      </c>
      <c r="B460" t="s">
        <v>44</v>
      </c>
      <c r="C460" t="s">
        <v>40</v>
      </c>
      <c r="D460">
        <v>1870</v>
      </c>
      <c r="E460">
        <v>260</v>
      </c>
      <c r="F460">
        <v>15</v>
      </c>
      <c r="G460">
        <v>28050</v>
      </c>
      <c r="H460" t="s">
        <v>76</v>
      </c>
      <c r="I460">
        <v>3927</v>
      </c>
      <c r="J460">
        <v>5423</v>
      </c>
      <c r="K460" s="9">
        <v>45438</v>
      </c>
      <c r="L460" t="s">
        <v>43</v>
      </c>
      <c r="M460" t="s">
        <v>30</v>
      </c>
      <c r="N460" s="11">
        <f>_xlfn.XLOOKUP(B460,Summary!$C$4:$C$9,Summary!$B$4:$B$9)</f>
        <v>0.22</v>
      </c>
    </row>
    <row r="461" spans="1:14" x14ac:dyDescent="0.25">
      <c r="A461">
        <v>56832</v>
      </c>
      <c r="B461" t="s">
        <v>31</v>
      </c>
      <c r="C461" t="s">
        <v>27</v>
      </c>
      <c r="D461">
        <v>490</v>
      </c>
      <c r="E461">
        <v>3</v>
      </c>
      <c r="F461">
        <v>15</v>
      </c>
      <c r="G461">
        <v>7350</v>
      </c>
      <c r="H461" t="s">
        <v>77</v>
      </c>
      <c r="I461">
        <v>588</v>
      </c>
      <c r="J461">
        <v>1862</v>
      </c>
      <c r="K461" s="9">
        <v>45439</v>
      </c>
      <c r="L461" t="s">
        <v>42</v>
      </c>
      <c r="M461" t="s">
        <v>30</v>
      </c>
      <c r="N461" s="11">
        <f>_xlfn.XLOOKUP(B461,Summary!$C$4:$C$9,Summary!$B$4:$B$9)</f>
        <v>0.23</v>
      </c>
    </row>
    <row r="462" spans="1:14" x14ac:dyDescent="0.25">
      <c r="A462">
        <v>80718</v>
      </c>
      <c r="B462" t="s">
        <v>45</v>
      </c>
      <c r="C462" t="s">
        <v>38</v>
      </c>
      <c r="D462">
        <v>2574</v>
      </c>
      <c r="E462">
        <v>120</v>
      </c>
      <c r="F462">
        <v>300</v>
      </c>
      <c r="G462">
        <v>772200</v>
      </c>
      <c r="H462" t="s">
        <v>76</v>
      </c>
      <c r="I462">
        <v>115830</v>
      </c>
      <c r="J462">
        <v>12870</v>
      </c>
      <c r="K462" s="9">
        <v>45439</v>
      </c>
      <c r="L462" t="s">
        <v>43</v>
      </c>
      <c r="M462" t="s">
        <v>36</v>
      </c>
      <c r="N462" s="11">
        <f>_xlfn.XLOOKUP(B462,Summary!$C$4:$C$9,Summary!$B$4:$B$9)</f>
        <v>0.24</v>
      </c>
    </row>
    <row r="463" spans="1:14" x14ac:dyDescent="0.25">
      <c r="A463">
        <v>41947</v>
      </c>
      <c r="B463" t="s">
        <v>46</v>
      </c>
      <c r="C463" t="s">
        <v>39</v>
      </c>
      <c r="D463">
        <v>1389</v>
      </c>
      <c r="E463">
        <v>250</v>
      </c>
      <c r="F463">
        <v>20</v>
      </c>
      <c r="G463">
        <v>27780</v>
      </c>
      <c r="H463" t="s">
        <v>76</v>
      </c>
      <c r="I463">
        <v>1389</v>
      </c>
      <c r="J463">
        <v>12501</v>
      </c>
      <c r="K463" s="9">
        <v>45439</v>
      </c>
      <c r="L463" t="s">
        <v>42</v>
      </c>
      <c r="M463" t="s">
        <v>26</v>
      </c>
      <c r="N463" s="11">
        <f>_xlfn.XLOOKUP(B463,Summary!$C$4:$C$9,Summary!$B$4:$B$9)</f>
        <v>0.2</v>
      </c>
    </row>
    <row r="464" spans="1:14" x14ac:dyDescent="0.25">
      <c r="A464">
        <v>15265</v>
      </c>
      <c r="B464" t="s">
        <v>44</v>
      </c>
      <c r="C464" t="s">
        <v>27</v>
      </c>
      <c r="D464">
        <v>1210</v>
      </c>
      <c r="E464">
        <v>3</v>
      </c>
      <c r="F464">
        <v>350</v>
      </c>
      <c r="G464">
        <v>423500</v>
      </c>
      <c r="H464" t="s">
        <v>76</v>
      </c>
      <c r="I464">
        <v>4235</v>
      </c>
      <c r="J464">
        <v>104665</v>
      </c>
      <c r="K464" s="9">
        <v>45439</v>
      </c>
      <c r="L464" t="s">
        <v>41</v>
      </c>
      <c r="M464" t="s">
        <v>26</v>
      </c>
      <c r="N464" s="11">
        <f>_xlfn.XLOOKUP(B464,Summary!$C$4:$C$9,Summary!$B$4:$B$9)</f>
        <v>0.22</v>
      </c>
    </row>
    <row r="465" spans="1:14" x14ac:dyDescent="0.25">
      <c r="A465">
        <v>55415</v>
      </c>
      <c r="B465" t="s">
        <v>29</v>
      </c>
      <c r="C465" t="s">
        <v>40</v>
      </c>
      <c r="D465">
        <v>1520</v>
      </c>
      <c r="E465">
        <v>260</v>
      </c>
      <c r="F465">
        <v>20</v>
      </c>
      <c r="G465">
        <v>30400</v>
      </c>
      <c r="H465" t="s">
        <v>76</v>
      </c>
      <c r="I465">
        <v>2432</v>
      </c>
      <c r="J465">
        <v>12768</v>
      </c>
      <c r="K465" s="9">
        <v>45440</v>
      </c>
      <c r="L465" t="s">
        <v>42</v>
      </c>
      <c r="M465" t="s">
        <v>26</v>
      </c>
      <c r="N465" s="11">
        <f>_xlfn.XLOOKUP(B465,Summary!$C$4:$C$9,Summary!$B$4:$B$9)</f>
        <v>0.19</v>
      </c>
    </row>
    <row r="466" spans="1:14" x14ac:dyDescent="0.25">
      <c r="A466">
        <v>83130</v>
      </c>
      <c r="B466" t="s">
        <v>31</v>
      </c>
      <c r="C466" t="s">
        <v>38</v>
      </c>
      <c r="D466">
        <v>639</v>
      </c>
      <c r="E466">
        <v>120</v>
      </c>
      <c r="F466">
        <v>350</v>
      </c>
      <c r="G466">
        <v>223650</v>
      </c>
      <c r="H466" t="s">
        <v>77</v>
      </c>
      <c r="I466">
        <v>22365</v>
      </c>
      <c r="J466">
        <v>35145</v>
      </c>
      <c r="K466" s="9">
        <v>45440</v>
      </c>
      <c r="L466" t="s">
        <v>43</v>
      </c>
      <c r="M466" t="s">
        <v>26</v>
      </c>
      <c r="N466" s="11">
        <f>_xlfn.XLOOKUP(B466,Summary!$C$4:$C$9,Summary!$B$4:$B$9)</f>
        <v>0.23</v>
      </c>
    </row>
    <row r="467" spans="1:14" x14ac:dyDescent="0.25">
      <c r="A467">
        <v>33483</v>
      </c>
      <c r="B467" t="s">
        <v>34</v>
      </c>
      <c r="C467" t="s">
        <v>38</v>
      </c>
      <c r="D467">
        <v>241</v>
      </c>
      <c r="E467">
        <v>120</v>
      </c>
      <c r="F467">
        <v>20</v>
      </c>
      <c r="G467">
        <v>4820</v>
      </c>
      <c r="H467" t="s">
        <v>76</v>
      </c>
      <c r="I467">
        <v>482</v>
      </c>
      <c r="J467">
        <v>1928</v>
      </c>
      <c r="K467" s="9">
        <v>45441</v>
      </c>
      <c r="L467" t="s">
        <v>43</v>
      </c>
      <c r="M467" t="s">
        <v>26</v>
      </c>
      <c r="N467" s="11">
        <f>_xlfn.XLOOKUP(B467,Summary!$C$4:$C$9,Summary!$B$4:$B$9)</f>
        <v>0.18</v>
      </c>
    </row>
    <row r="468" spans="1:14" x14ac:dyDescent="0.25">
      <c r="A468">
        <v>58383</v>
      </c>
      <c r="B468" t="s">
        <v>44</v>
      </c>
      <c r="C468" t="s">
        <v>39</v>
      </c>
      <c r="D468">
        <v>1397</v>
      </c>
      <c r="E468">
        <v>250</v>
      </c>
      <c r="F468">
        <v>350</v>
      </c>
      <c r="G468">
        <v>488950</v>
      </c>
      <c r="H468" t="s">
        <v>77</v>
      </c>
      <c r="I468">
        <v>4889.5</v>
      </c>
      <c r="J468">
        <v>120840.5</v>
      </c>
      <c r="K468" s="9">
        <v>45441</v>
      </c>
      <c r="L468" t="s">
        <v>41</v>
      </c>
      <c r="M468" t="s">
        <v>26</v>
      </c>
      <c r="N468" s="11">
        <f>_xlfn.XLOOKUP(B468,Summary!$C$4:$C$9,Summary!$B$4:$B$9)</f>
        <v>0.22</v>
      </c>
    </row>
    <row r="469" spans="1:14" x14ac:dyDescent="0.25">
      <c r="A469">
        <v>88111</v>
      </c>
      <c r="B469" t="s">
        <v>44</v>
      </c>
      <c r="C469" t="s">
        <v>39</v>
      </c>
      <c r="D469">
        <v>1123</v>
      </c>
      <c r="E469">
        <v>250</v>
      </c>
      <c r="F469">
        <v>20</v>
      </c>
      <c r="G469">
        <v>22460</v>
      </c>
      <c r="H469" t="s">
        <v>77</v>
      </c>
      <c r="I469">
        <v>1347.6</v>
      </c>
      <c r="J469">
        <v>9882.4000000000015</v>
      </c>
      <c r="K469" s="9">
        <v>45442</v>
      </c>
      <c r="L469" t="s">
        <v>42</v>
      </c>
      <c r="M469" t="s">
        <v>26</v>
      </c>
      <c r="N469" s="11">
        <f>_xlfn.XLOOKUP(B469,Summary!$C$4:$C$9,Summary!$B$4:$B$9)</f>
        <v>0.22</v>
      </c>
    </row>
    <row r="470" spans="1:14" x14ac:dyDescent="0.25">
      <c r="A470">
        <v>42904</v>
      </c>
      <c r="B470" t="s">
        <v>44</v>
      </c>
      <c r="C470" t="s">
        <v>32</v>
      </c>
      <c r="D470">
        <v>604</v>
      </c>
      <c r="E470">
        <v>5</v>
      </c>
      <c r="F470">
        <v>12</v>
      </c>
      <c r="G470">
        <v>7248</v>
      </c>
      <c r="H470" t="s">
        <v>77</v>
      </c>
      <c r="I470">
        <v>942.24</v>
      </c>
      <c r="J470">
        <v>4493.76</v>
      </c>
      <c r="K470" s="9">
        <v>45442</v>
      </c>
      <c r="L470" t="s">
        <v>43</v>
      </c>
      <c r="M470" t="s">
        <v>33</v>
      </c>
      <c r="N470" s="11">
        <f>_xlfn.XLOOKUP(B470,Summary!$C$4:$C$9,Summary!$B$4:$B$9)</f>
        <v>0.22</v>
      </c>
    </row>
    <row r="471" spans="1:14" x14ac:dyDescent="0.25">
      <c r="A471">
        <v>71831</v>
      </c>
      <c r="B471" t="s">
        <v>29</v>
      </c>
      <c r="C471" t="s">
        <v>39</v>
      </c>
      <c r="D471">
        <v>2838</v>
      </c>
      <c r="E471">
        <v>250</v>
      </c>
      <c r="F471">
        <v>12</v>
      </c>
      <c r="G471">
        <v>34056</v>
      </c>
      <c r="H471" t="s">
        <v>76</v>
      </c>
      <c r="I471">
        <v>0</v>
      </c>
      <c r="J471">
        <v>25542</v>
      </c>
      <c r="K471" s="9">
        <v>45442</v>
      </c>
      <c r="L471" t="s">
        <v>28</v>
      </c>
      <c r="M471" t="s">
        <v>33</v>
      </c>
      <c r="N471" s="11">
        <f>_xlfn.XLOOKUP(B471,Summary!$C$4:$C$9,Summary!$B$4:$B$9)</f>
        <v>0.19</v>
      </c>
    </row>
    <row r="472" spans="1:14" x14ac:dyDescent="0.25">
      <c r="A472">
        <v>89813</v>
      </c>
      <c r="B472" t="s">
        <v>29</v>
      </c>
      <c r="C472" t="s">
        <v>27</v>
      </c>
      <c r="D472">
        <v>1085</v>
      </c>
      <c r="E472">
        <v>3</v>
      </c>
      <c r="F472">
        <v>125</v>
      </c>
      <c r="G472">
        <v>135625</v>
      </c>
      <c r="H472" t="s">
        <v>77</v>
      </c>
      <c r="I472">
        <v>20343.75</v>
      </c>
      <c r="J472">
        <v>-14918.75</v>
      </c>
      <c r="K472" s="9">
        <v>45443</v>
      </c>
      <c r="L472" t="s">
        <v>43</v>
      </c>
      <c r="M472" t="s">
        <v>35</v>
      </c>
      <c r="N472" s="11">
        <f>_xlfn.XLOOKUP(B472,Summary!$C$4:$C$9,Summary!$B$4:$B$9)</f>
        <v>0.19</v>
      </c>
    </row>
    <row r="473" spans="1:14" x14ac:dyDescent="0.25">
      <c r="A473">
        <v>67207</v>
      </c>
      <c r="B473" t="s">
        <v>31</v>
      </c>
      <c r="C473" t="s">
        <v>39</v>
      </c>
      <c r="D473">
        <v>574.5</v>
      </c>
      <c r="E473">
        <v>250</v>
      </c>
      <c r="F473">
        <v>350</v>
      </c>
      <c r="G473">
        <v>201075</v>
      </c>
      <c r="H473" t="s">
        <v>77</v>
      </c>
      <c r="I473">
        <v>16086</v>
      </c>
      <c r="J473">
        <v>35619</v>
      </c>
      <c r="K473" s="9">
        <v>45444</v>
      </c>
      <c r="L473" t="s">
        <v>42</v>
      </c>
      <c r="M473" t="s">
        <v>26</v>
      </c>
      <c r="N473" s="11">
        <f>_xlfn.XLOOKUP(B473,Summary!$C$4:$C$9,Summary!$B$4:$B$9)</f>
        <v>0.23</v>
      </c>
    </row>
    <row r="474" spans="1:14" x14ac:dyDescent="0.25">
      <c r="A474">
        <v>72425</v>
      </c>
      <c r="B474" t="s">
        <v>46</v>
      </c>
      <c r="C474" t="s">
        <v>38</v>
      </c>
      <c r="D474">
        <v>1916</v>
      </c>
      <c r="E474">
        <v>120</v>
      </c>
      <c r="F474">
        <v>125</v>
      </c>
      <c r="G474">
        <v>239500</v>
      </c>
      <c r="H474" t="s">
        <v>76</v>
      </c>
      <c r="I474">
        <v>23950</v>
      </c>
      <c r="J474">
        <v>-14370</v>
      </c>
      <c r="K474" s="9">
        <v>45444</v>
      </c>
      <c r="L474" t="s">
        <v>43</v>
      </c>
      <c r="M474" t="s">
        <v>35</v>
      </c>
      <c r="N474" s="11">
        <f>_xlfn.XLOOKUP(B474,Summary!$C$4:$C$9,Summary!$B$4:$B$9)</f>
        <v>0.2</v>
      </c>
    </row>
    <row r="475" spans="1:14" x14ac:dyDescent="0.25">
      <c r="A475">
        <v>37736</v>
      </c>
      <c r="B475" t="s">
        <v>46</v>
      </c>
      <c r="C475" t="s">
        <v>38</v>
      </c>
      <c r="D475">
        <v>3850.5</v>
      </c>
      <c r="E475">
        <v>120</v>
      </c>
      <c r="F475">
        <v>20</v>
      </c>
      <c r="G475">
        <v>77010</v>
      </c>
      <c r="H475" t="s">
        <v>77</v>
      </c>
      <c r="I475">
        <v>2310.3000000000002</v>
      </c>
      <c r="J475">
        <v>36194.700000000004</v>
      </c>
      <c r="K475" s="9">
        <v>45444</v>
      </c>
      <c r="L475" t="s">
        <v>41</v>
      </c>
      <c r="M475" t="s">
        <v>26</v>
      </c>
      <c r="N475" s="11">
        <f>_xlfn.XLOOKUP(B475,Summary!$C$4:$C$9,Summary!$B$4:$B$9)</f>
        <v>0.2</v>
      </c>
    </row>
    <row r="476" spans="1:14" x14ac:dyDescent="0.25">
      <c r="A476">
        <v>58579</v>
      </c>
      <c r="B476" t="s">
        <v>34</v>
      </c>
      <c r="C476" t="s">
        <v>37</v>
      </c>
      <c r="D476">
        <v>2327</v>
      </c>
      <c r="E476">
        <v>10</v>
      </c>
      <c r="F476">
        <v>7</v>
      </c>
      <c r="G476">
        <v>16289</v>
      </c>
      <c r="H476" t="s">
        <v>77</v>
      </c>
      <c r="I476">
        <v>814.45</v>
      </c>
      <c r="J476">
        <v>3839.5499999999993</v>
      </c>
      <c r="K476" s="9">
        <v>45444</v>
      </c>
      <c r="L476" t="s">
        <v>42</v>
      </c>
      <c r="M476" t="s">
        <v>26</v>
      </c>
      <c r="N476" s="11">
        <f>_xlfn.XLOOKUP(B476,Summary!$C$4:$C$9,Summary!$B$4:$B$9)</f>
        <v>0.18</v>
      </c>
    </row>
    <row r="477" spans="1:14" x14ac:dyDescent="0.25">
      <c r="A477">
        <v>34641</v>
      </c>
      <c r="B477" t="s">
        <v>29</v>
      </c>
      <c r="C477" t="s">
        <v>32</v>
      </c>
      <c r="D477">
        <v>1859</v>
      </c>
      <c r="E477">
        <v>5</v>
      </c>
      <c r="F477">
        <v>300</v>
      </c>
      <c r="G477">
        <v>557700</v>
      </c>
      <c r="H477" t="s">
        <v>76</v>
      </c>
      <c r="I477">
        <v>22308</v>
      </c>
      <c r="J477">
        <v>70642</v>
      </c>
      <c r="K477" s="9">
        <v>45445</v>
      </c>
      <c r="L477" t="s">
        <v>41</v>
      </c>
      <c r="M477" t="s">
        <v>36</v>
      </c>
      <c r="N477" s="11">
        <f>_xlfn.XLOOKUP(B477,Summary!$C$4:$C$9,Summary!$B$4:$B$9)</f>
        <v>0.19</v>
      </c>
    </row>
    <row r="478" spans="1:14" x14ac:dyDescent="0.25">
      <c r="A478">
        <v>66977</v>
      </c>
      <c r="B478" t="s">
        <v>45</v>
      </c>
      <c r="C478" t="s">
        <v>32</v>
      </c>
      <c r="D478">
        <v>2301</v>
      </c>
      <c r="E478">
        <v>5</v>
      </c>
      <c r="F478">
        <v>300</v>
      </c>
      <c r="G478">
        <v>690300</v>
      </c>
      <c r="H478" t="s">
        <v>77</v>
      </c>
      <c r="I478">
        <v>6903</v>
      </c>
      <c r="J478">
        <v>108147</v>
      </c>
      <c r="K478" s="9">
        <v>45445</v>
      </c>
      <c r="L478" t="s">
        <v>41</v>
      </c>
      <c r="M478" t="s">
        <v>36</v>
      </c>
      <c r="N478" s="11">
        <f>_xlfn.XLOOKUP(B478,Summary!$C$4:$C$9,Summary!$B$4:$B$9)</f>
        <v>0.24</v>
      </c>
    </row>
    <row r="479" spans="1:14" x14ac:dyDescent="0.25">
      <c r="A479">
        <v>19862</v>
      </c>
      <c r="B479" t="s">
        <v>46</v>
      </c>
      <c r="C479" t="s">
        <v>37</v>
      </c>
      <c r="D479">
        <v>1295</v>
      </c>
      <c r="E479">
        <v>10</v>
      </c>
      <c r="F479">
        <v>12</v>
      </c>
      <c r="G479">
        <v>15540</v>
      </c>
      <c r="H479" t="s">
        <v>76</v>
      </c>
      <c r="I479">
        <v>310.8</v>
      </c>
      <c r="J479">
        <v>11344.2</v>
      </c>
      <c r="K479" s="9">
        <v>45446</v>
      </c>
      <c r="L479" t="s">
        <v>41</v>
      </c>
      <c r="M479" t="s">
        <v>33</v>
      </c>
      <c r="N479" s="11">
        <f>_xlfn.XLOOKUP(B479,Summary!$C$4:$C$9,Summary!$B$4:$B$9)</f>
        <v>0.2</v>
      </c>
    </row>
    <row r="480" spans="1:14" x14ac:dyDescent="0.25">
      <c r="A480">
        <v>23721</v>
      </c>
      <c r="B480" t="s">
        <v>44</v>
      </c>
      <c r="C480" t="s">
        <v>39</v>
      </c>
      <c r="D480">
        <v>1498</v>
      </c>
      <c r="E480">
        <v>250</v>
      </c>
      <c r="F480">
        <v>7</v>
      </c>
      <c r="G480">
        <v>10486</v>
      </c>
      <c r="H480" t="s">
        <v>76</v>
      </c>
      <c r="I480">
        <v>629.16</v>
      </c>
      <c r="J480">
        <v>2366.84</v>
      </c>
      <c r="K480" s="9">
        <v>45446</v>
      </c>
      <c r="L480" t="s">
        <v>42</v>
      </c>
      <c r="M480" t="s">
        <v>26</v>
      </c>
      <c r="N480" s="11">
        <f>_xlfn.XLOOKUP(B480,Summary!$C$4:$C$9,Summary!$B$4:$B$9)</f>
        <v>0.22</v>
      </c>
    </row>
    <row r="481" spans="1:14" x14ac:dyDescent="0.25">
      <c r="A481">
        <v>76243</v>
      </c>
      <c r="B481" t="s">
        <v>44</v>
      </c>
      <c r="C481" t="s">
        <v>38</v>
      </c>
      <c r="D481">
        <v>609</v>
      </c>
      <c r="E481">
        <v>120</v>
      </c>
      <c r="F481">
        <v>20</v>
      </c>
      <c r="G481">
        <v>12180</v>
      </c>
      <c r="H481" t="s">
        <v>76</v>
      </c>
      <c r="I481">
        <v>852.6</v>
      </c>
      <c r="J481">
        <v>5237.3999999999996</v>
      </c>
      <c r="K481" s="9">
        <v>45446</v>
      </c>
      <c r="L481" t="s">
        <v>42</v>
      </c>
      <c r="M481" t="s">
        <v>26</v>
      </c>
      <c r="N481" s="11">
        <f>_xlfn.XLOOKUP(B481,Summary!$C$4:$C$9,Summary!$B$4:$B$9)</f>
        <v>0.22</v>
      </c>
    </row>
    <row r="482" spans="1:14" x14ac:dyDescent="0.25">
      <c r="A482">
        <v>48179</v>
      </c>
      <c r="B482" t="s">
        <v>46</v>
      </c>
      <c r="C482" t="s">
        <v>37</v>
      </c>
      <c r="D482">
        <v>218</v>
      </c>
      <c r="E482">
        <v>10</v>
      </c>
      <c r="F482">
        <v>15</v>
      </c>
      <c r="G482">
        <v>3270</v>
      </c>
      <c r="H482" t="s">
        <v>77</v>
      </c>
      <c r="I482">
        <v>130.80000000000001</v>
      </c>
      <c r="J482">
        <v>959.19999999999982</v>
      </c>
      <c r="K482" s="9">
        <v>45447</v>
      </c>
      <c r="L482" t="s">
        <v>41</v>
      </c>
      <c r="M482" t="s">
        <v>30</v>
      </c>
      <c r="N482" s="11">
        <f>_xlfn.XLOOKUP(B482,Summary!$C$4:$C$9,Summary!$B$4:$B$9)</f>
        <v>0.2</v>
      </c>
    </row>
    <row r="483" spans="1:14" x14ac:dyDescent="0.25">
      <c r="A483">
        <v>46711</v>
      </c>
      <c r="B483" t="s">
        <v>31</v>
      </c>
      <c r="C483" t="s">
        <v>37</v>
      </c>
      <c r="D483">
        <v>886</v>
      </c>
      <c r="E483">
        <v>10</v>
      </c>
      <c r="F483">
        <v>350</v>
      </c>
      <c r="G483">
        <v>310100</v>
      </c>
      <c r="H483" t="s">
        <v>76</v>
      </c>
      <c r="I483">
        <v>37212</v>
      </c>
      <c r="J483">
        <v>42528</v>
      </c>
      <c r="K483" s="9">
        <v>45449</v>
      </c>
      <c r="L483" t="s">
        <v>43</v>
      </c>
      <c r="M483" t="s">
        <v>26</v>
      </c>
      <c r="N483" s="11">
        <f>_xlfn.XLOOKUP(B483,Summary!$C$4:$C$9,Summary!$B$4:$B$9)</f>
        <v>0.23</v>
      </c>
    </row>
    <row r="484" spans="1:14" x14ac:dyDescent="0.25">
      <c r="A484">
        <v>26731</v>
      </c>
      <c r="B484" t="s">
        <v>46</v>
      </c>
      <c r="C484" t="s">
        <v>38</v>
      </c>
      <c r="D484">
        <v>2431</v>
      </c>
      <c r="E484">
        <v>120</v>
      </c>
      <c r="F484">
        <v>12</v>
      </c>
      <c r="G484">
        <v>29172</v>
      </c>
      <c r="H484" t="s">
        <v>76</v>
      </c>
      <c r="I484">
        <v>1458.6</v>
      </c>
      <c r="J484">
        <v>20420.400000000001</v>
      </c>
      <c r="K484" s="9">
        <v>45450</v>
      </c>
      <c r="L484" t="s">
        <v>42</v>
      </c>
      <c r="M484" t="s">
        <v>33</v>
      </c>
      <c r="N484" s="11">
        <f>_xlfn.XLOOKUP(B484,Summary!$C$4:$C$9,Summary!$B$4:$B$9)</f>
        <v>0.2</v>
      </c>
    </row>
    <row r="485" spans="1:14" x14ac:dyDescent="0.25">
      <c r="A485">
        <v>14113</v>
      </c>
      <c r="B485" t="s">
        <v>29</v>
      </c>
      <c r="C485" t="s">
        <v>37</v>
      </c>
      <c r="D485">
        <v>2146</v>
      </c>
      <c r="E485">
        <v>10</v>
      </c>
      <c r="F485">
        <v>350</v>
      </c>
      <c r="G485">
        <v>751100</v>
      </c>
      <c r="H485" t="s">
        <v>77</v>
      </c>
      <c r="I485">
        <v>60088</v>
      </c>
      <c r="J485">
        <v>133052</v>
      </c>
      <c r="K485" s="9">
        <v>45450</v>
      </c>
      <c r="L485" t="s">
        <v>42</v>
      </c>
      <c r="M485" t="s">
        <v>26</v>
      </c>
      <c r="N485" s="11">
        <f>_xlfn.XLOOKUP(B485,Summary!$C$4:$C$9,Summary!$B$4:$B$9)</f>
        <v>0.19</v>
      </c>
    </row>
    <row r="486" spans="1:14" x14ac:dyDescent="0.25">
      <c r="A486">
        <v>47986</v>
      </c>
      <c r="B486" t="s">
        <v>34</v>
      </c>
      <c r="C486" t="s">
        <v>32</v>
      </c>
      <c r="D486">
        <v>2072</v>
      </c>
      <c r="E486">
        <v>5</v>
      </c>
      <c r="F486">
        <v>15</v>
      </c>
      <c r="G486">
        <v>31080</v>
      </c>
      <c r="H486" t="s">
        <v>77</v>
      </c>
      <c r="I486">
        <v>3108</v>
      </c>
      <c r="J486">
        <v>7252</v>
      </c>
      <c r="K486" s="9">
        <v>45451</v>
      </c>
      <c r="L486" t="s">
        <v>43</v>
      </c>
      <c r="M486" t="s">
        <v>30</v>
      </c>
      <c r="N486" s="11">
        <f>_xlfn.XLOOKUP(B486,Summary!$C$4:$C$9,Summary!$B$4:$B$9)</f>
        <v>0.18</v>
      </c>
    </row>
    <row r="487" spans="1:14" x14ac:dyDescent="0.25">
      <c r="A487">
        <v>61192</v>
      </c>
      <c r="B487" t="s">
        <v>34</v>
      </c>
      <c r="C487" t="s">
        <v>32</v>
      </c>
      <c r="D487">
        <v>711</v>
      </c>
      <c r="E487">
        <v>5</v>
      </c>
      <c r="F487">
        <v>15</v>
      </c>
      <c r="G487">
        <v>10665</v>
      </c>
      <c r="H487" t="s">
        <v>77</v>
      </c>
      <c r="I487">
        <v>853.2</v>
      </c>
      <c r="J487">
        <v>2701.7999999999993</v>
      </c>
      <c r="K487" s="9">
        <v>45452</v>
      </c>
      <c r="L487" t="s">
        <v>42</v>
      </c>
      <c r="M487" t="s">
        <v>30</v>
      </c>
      <c r="N487" s="11">
        <f>_xlfn.XLOOKUP(B487,Summary!$C$4:$C$9,Summary!$B$4:$B$9)</f>
        <v>0.18</v>
      </c>
    </row>
    <row r="488" spans="1:14" x14ac:dyDescent="0.25">
      <c r="A488">
        <v>64319</v>
      </c>
      <c r="B488" t="s">
        <v>46</v>
      </c>
      <c r="C488" t="s">
        <v>40</v>
      </c>
      <c r="D488">
        <v>707</v>
      </c>
      <c r="E488">
        <v>260</v>
      </c>
      <c r="F488">
        <v>350</v>
      </c>
      <c r="G488">
        <v>247450</v>
      </c>
      <c r="H488" t="s">
        <v>76</v>
      </c>
      <c r="I488">
        <v>24745</v>
      </c>
      <c r="J488">
        <v>38885</v>
      </c>
      <c r="K488" s="9">
        <v>45452</v>
      </c>
      <c r="L488" t="s">
        <v>43</v>
      </c>
      <c r="M488" t="s">
        <v>26</v>
      </c>
      <c r="N488" s="11">
        <f>_xlfn.XLOOKUP(B488,Summary!$C$4:$C$9,Summary!$B$4:$B$9)</f>
        <v>0.2</v>
      </c>
    </row>
    <row r="489" spans="1:14" x14ac:dyDescent="0.25">
      <c r="A489">
        <v>94979</v>
      </c>
      <c r="B489" t="s">
        <v>29</v>
      </c>
      <c r="C489" t="s">
        <v>39</v>
      </c>
      <c r="D489">
        <v>1175</v>
      </c>
      <c r="E489">
        <v>250</v>
      </c>
      <c r="F489">
        <v>15</v>
      </c>
      <c r="G489">
        <v>17625</v>
      </c>
      <c r="H489" t="s">
        <v>77</v>
      </c>
      <c r="I489">
        <v>2643.75</v>
      </c>
      <c r="J489">
        <v>3231.25</v>
      </c>
      <c r="K489" s="9">
        <v>45452</v>
      </c>
      <c r="L489" t="s">
        <v>43</v>
      </c>
      <c r="M489" t="s">
        <v>30</v>
      </c>
      <c r="N489" s="11">
        <f>_xlfn.XLOOKUP(B489,Summary!$C$4:$C$9,Summary!$B$4:$B$9)</f>
        <v>0.19</v>
      </c>
    </row>
    <row r="490" spans="1:14" x14ac:dyDescent="0.25">
      <c r="A490">
        <v>57507</v>
      </c>
      <c r="B490" t="s">
        <v>45</v>
      </c>
      <c r="C490" t="s">
        <v>27</v>
      </c>
      <c r="D490">
        <v>570</v>
      </c>
      <c r="E490">
        <v>3</v>
      </c>
      <c r="F490">
        <v>7</v>
      </c>
      <c r="G490">
        <v>3990</v>
      </c>
      <c r="H490" t="s">
        <v>77</v>
      </c>
      <c r="I490">
        <v>199.5</v>
      </c>
      <c r="J490">
        <v>940.5</v>
      </c>
      <c r="K490" s="9">
        <v>45453</v>
      </c>
      <c r="L490" t="s">
        <v>42</v>
      </c>
      <c r="M490" t="s">
        <v>26</v>
      </c>
      <c r="N490" s="11">
        <f>_xlfn.XLOOKUP(B490,Summary!$C$4:$C$9,Summary!$B$4:$B$9)</f>
        <v>0.24</v>
      </c>
    </row>
    <row r="491" spans="1:14" x14ac:dyDescent="0.25">
      <c r="A491">
        <v>12953</v>
      </c>
      <c r="B491" t="s">
        <v>46</v>
      </c>
      <c r="C491" t="s">
        <v>37</v>
      </c>
      <c r="D491">
        <v>4026</v>
      </c>
      <c r="E491">
        <v>10</v>
      </c>
      <c r="F491">
        <v>12</v>
      </c>
      <c r="G491">
        <v>48312</v>
      </c>
      <c r="H491" t="s">
        <v>77</v>
      </c>
      <c r="I491">
        <v>5314.32</v>
      </c>
      <c r="J491">
        <v>30919.68</v>
      </c>
      <c r="K491" s="9">
        <v>45453</v>
      </c>
      <c r="L491" t="s">
        <v>43</v>
      </c>
      <c r="M491" t="s">
        <v>33</v>
      </c>
      <c r="N491" s="11">
        <f>_xlfn.XLOOKUP(B491,Summary!$C$4:$C$9,Summary!$B$4:$B$9)</f>
        <v>0.2</v>
      </c>
    </row>
    <row r="492" spans="1:14" x14ac:dyDescent="0.25">
      <c r="A492">
        <v>53760</v>
      </c>
      <c r="B492" t="s">
        <v>34</v>
      </c>
      <c r="C492" t="s">
        <v>37</v>
      </c>
      <c r="D492">
        <v>2993</v>
      </c>
      <c r="E492">
        <v>10</v>
      </c>
      <c r="F492">
        <v>20</v>
      </c>
      <c r="G492">
        <v>59860</v>
      </c>
      <c r="H492" t="s">
        <v>76</v>
      </c>
      <c r="I492">
        <v>4788.8</v>
      </c>
      <c r="J492">
        <v>25141.199999999997</v>
      </c>
      <c r="K492" s="9">
        <v>45454</v>
      </c>
      <c r="L492" t="s">
        <v>42</v>
      </c>
      <c r="M492" t="s">
        <v>26</v>
      </c>
      <c r="N492" s="11">
        <f>_xlfn.XLOOKUP(B492,Summary!$C$4:$C$9,Summary!$B$4:$B$9)</f>
        <v>0.18</v>
      </c>
    </row>
    <row r="493" spans="1:14" x14ac:dyDescent="0.25">
      <c r="A493">
        <v>75858</v>
      </c>
      <c r="B493" t="s">
        <v>46</v>
      </c>
      <c r="C493" t="s">
        <v>40</v>
      </c>
      <c r="D493">
        <v>1916</v>
      </c>
      <c r="E493">
        <v>260</v>
      </c>
      <c r="F493">
        <v>300</v>
      </c>
      <c r="G493">
        <v>574800</v>
      </c>
      <c r="H493" t="s">
        <v>76</v>
      </c>
      <c r="I493">
        <v>11496</v>
      </c>
      <c r="J493">
        <v>84304</v>
      </c>
      <c r="K493" s="9">
        <v>45454</v>
      </c>
      <c r="L493" t="s">
        <v>41</v>
      </c>
      <c r="M493" t="s">
        <v>36</v>
      </c>
      <c r="N493" s="11">
        <f>_xlfn.XLOOKUP(B493,Summary!$C$4:$C$9,Summary!$B$4:$B$9)</f>
        <v>0.2</v>
      </c>
    </row>
    <row r="494" spans="1:14" x14ac:dyDescent="0.25">
      <c r="A494">
        <v>40479</v>
      </c>
      <c r="B494" t="s">
        <v>45</v>
      </c>
      <c r="C494" t="s">
        <v>32</v>
      </c>
      <c r="D494">
        <v>615</v>
      </c>
      <c r="E494">
        <v>5</v>
      </c>
      <c r="F494">
        <v>15</v>
      </c>
      <c r="G494">
        <v>9225</v>
      </c>
      <c r="H494" t="s">
        <v>76</v>
      </c>
      <c r="I494">
        <v>0</v>
      </c>
      <c r="J494">
        <v>3075</v>
      </c>
      <c r="K494" s="9">
        <v>45455</v>
      </c>
      <c r="L494" t="s">
        <v>28</v>
      </c>
      <c r="M494" t="s">
        <v>30</v>
      </c>
      <c r="N494" s="11">
        <f>_xlfn.XLOOKUP(B494,Summary!$C$4:$C$9,Summary!$B$4:$B$9)</f>
        <v>0.24</v>
      </c>
    </row>
    <row r="495" spans="1:14" x14ac:dyDescent="0.25">
      <c r="A495">
        <v>98280</v>
      </c>
      <c r="B495" t="s">
        <v>29</v>
      </c>
      <c r="C495" t="s">
        <v>40</v>
      </c>
      <c r="D495">
        <v>1770</v>
      </c>
      <c r="E495">
        <v>260</v>
      </c>
      <c r="F495">
        <v>12</v>
      </c>
      <c r="G495">
        <v>21240</v>
      </c>
      <c r="H495" t="s">
        <v>76</v>
      </c>
      <c r="I495">
        <v>2761.2</v>
      </c>
      <c r="J495">
        <v>13168.8</v>
      </c>
      <c r="K495" s="9">
        <v>45455</v>
      </c>
      <c r="L495" t="s">
        <v>43</v>
      </c>
      <c r="M495" t="s">
        <v>33</v>
      </c>
      <c r="N495" s="11">
        <f>_xlfn.XLOOKUP(B495,Summary!$C$4:$C$9,Summary!$B$4:$B$9)</f>
        <v>0.19</v>
      </c>
    </row>
    <row r="496" spans="1:14" x14ac:dyDescent="0.25">
      <c r="A496">
        <v>87624</v>
      </c>
      <c r="B496" t="s">
        <v>44</v>
      </c>
      <c r="C496" t="s">
        <v>39</v>
      </c>
      <c r="D496">
        <v>641</v>
      </c>
      <c r="E496">
        <v>250</v>
      </c>
      <c r="F496">
        <v>15</v>
      </c>
      <c r="G496">
        <v>9615</v>
      </c>
      <c r="H496" t="s">
        <v>76</v>
      </c>
      <c r="I496">
        <v>961.5</v>
      </c>
      <c r="J496">
        <v>2243.5</v>
      </c>
      <c r="K496" s="9">
        <v>45455</v>
      </c>
      <c r="L496" t="s">
        <v>43</v>
      </c>
      <c r="M496" t="s">
        <v>30</v>
      </c>
      <c r="N496" s="11">
        <f>_xlfn.XLOOKUP(B496,Summary!$C$4:$C$9,Summary!$B$4:$B$9)</f>
        <v>0.22</v>
      </c>
    </row>
    <row r="497" spans="1:14" x14ac:dyDescent="0.25">
      <c r="A497">
        <v>76287</v>
      </c>
      <c r="B497" t="s">
        <v>34</v>
      </c>
      <c r="C497" t="s">
        <v>38</v>
      </c>
      <c r="D497">
        <v>2755</v>
      </c>
      <c r="E497">
        <v>120</v>
      </c>
      <c r="F497">
        <v>125</v>
      </c>
      <c r="G497">
        <v>344375</v>
      </c>
      <c r="H497" t="s">
        <v>76</v>
      </c>
      <c r="I497">
        <v>20662.5</v>
      </c>
      <c r="J497">
        <v>-6887.5</v>
      </c>
      <c r="K497" s="9">
        <v>45455</v>
      </c>
      <c r="L497" t="s">
        <v>42</v>
      </c>
      <c r="M497" t="s">
        <v>35</v>
      </c>
      <c r="N497" s="11">
        <f>_xlfn.XLOOKUP(B497,Summary!$C$4:$C$9,Summary!$B$4:$B$9)</f>
        <v>0.18</v>
      </c>
    </row>
    <row r="498" spans="1:14" x14ac:dyDescent="0.25">
      <c r="A498">
        <v>78006</v>
      </c>
      <c r="B498" t="s">
        <v>34</v>
      </c>
      <c r="C498" t="s">
        <v>38</v>
      </c>
      <c r="D498">
        <v>2110</v>
      </c>
      <c r="E498">
        <v>120</v>
      </c>
      <c r="F498">
        <v>125</v>
      </c>
      <c r="G498">
        <v>263750</v>
      </c>
      <c r="H498" t="s">
        <v>77</v>
      </c>
      <c r="I498">
        <v>23737.5</v>
      </c>
      <c r="J498">
        <v>-13187.5</v>
      </c>
      <c r="K498" s="9">
        <v>45456</v>
      </c>
      <c r="L498" t="s">
        <v>42</v>
      </c>
      <c r="M498" t="s">
        <v>35</v>
      </c>
      <c r="N498" s="11">
        <f>_xlfn.XLOOKUP(B498,Summary!$C$4:$C$9,Summary!$B$4:$B$9)</f>
        <v>0.18</v>
      </c>
    </row>
    <row r="499" spans="1:14" x14ac:dyDescent="0.25">
      <c r="A499">
        <v>47208</v>
      </c>
      <c r="B499" t="s">
        <v>44</v>
      </c>
      <c r="C499" t="s">
        <v>39</v>
      </c>
      <c r="D499">
        <v>2747</v>
      </c>
      <c r="E499">
        <v>250</v>
      </c>
      <c r="F499">
        <v>300</v>
      </c>
      <c r="G499">
        <v>824100</v>
      </c>
      <c r="H499" t="s">
        <v>76</v>
      </c>
      <c r="I499">
        <v>57687</v>
      </c>
      <c r="J499">
        <v>79663</v>
      </c>
      <c r="K499" s="9">
        <v>45456</v>
      </c>
      <c r="L499" t="s">
        <v>42</v>
      </c>
      <c r="M499" t="s">
        <v>36</v>
      </c>
      <c r="N499" s="11">
        <f>_xlfn.XLOOKUP(B499,Summary!$C$4:$C$9,Summary!$B$4:$B$9)</f>
        <v>0.22</v>
      </c>
    </row>
    <row r="500" spans="1:14" x14ac:dyDescent="0.25">
      <c r="A500">
        <v>15418</v>
      </c>
      <c r="B500" t="s">
        <v>46</v>
      </c>
      <c r="C500" t="s">
        <v>40</v>
      </c>
      <c r="D500">
        <v>2734</v>
      </c>
      <c r="E500">
        <v>260</v>
      </c>
      <c r="F500">
        <v>7</v>
      </c>
      <c r="G500">
        <v>19138</v>
      </c>
      <c r="H500" t="s">
        <v>77</v>
      </c>
      <c r="I500">
        <v>2296.56</v>
      </c>
      <c r="J500">
        <v>3171.4399999999987</v>
      </c>
      <c r="K500" s="9">
        <v>45458</v>
      </c>
      <c r="L500" t="s">
        <v>43</v>
      </c>
      <c r="M500" t="s">
        <v>26</v>
      </c>
      <c r="N500" s="11">
        <f>_xlfn.XLOOKUP(B500,Summary!$C$4:$C$9,Summary!$B$4:$B$9)</f>
        <v>0.2</v>
      </c>
    </row>
    <row r="501" spans="1:14" x14ac:dyDescent="0.25">
      <c r="A501">
        <v>16244</v>
      </c>
      <c r="B501" t="s">
        <v>45</v>
      </c>
      <c r="C501" t="s">
        <v>37</v>
      </c>
      <c r="D501">
        <v>2641</v>
      </c>
      <c r="E501">
        <v>10</v>
      </c>
      <c r="F501">
        <v>20</v>
      </c>
      <c r="G501">
        <v>52820</v>
      </c>
      <c r="H501" t="s">
        <v>76</v>
      </c>
      <c r="I501">
        <v>6866.6</v>
      </c>
      <c r="J501">
        <v>19543.400000000001</v>
      </c>
      <c r="K501" s="9">
        <v>45458</v>
      </c>
      <c r="L501" t="s">
        <v>43</v>
      </c>
      <c r="M501" t="s">
        <v>26</v>
      </c>
      <c r="N501" s="11">
        <f>_xlfn.XLOOKUP(B501,Summary!$C$4:$C$9,Summary!$B$4:$B$9)</f>
        <v>0.24</v>
      </c>
    </row>
    <row r="502" spans="1:14" x14ac:dyDescent="0.25">
      <c r="A502">
        <v>93193</v>
      </c>
      <c r="B502" t="s">
        <v>34</v>
      </c>
      <c r="C502" t="s">
        <v>37</v>
      </c>
      <c r="D502">
        <v>2851</v>
      </c>
      <c r="E502">
        <v>10</v>
      </c>
      <c r="F502">
        <v>350</v>
      </c>
      <c r="G502">
        <v>997850</v>
      </c>
      <c r="H502" t="s">
        <v>76</v>
      </c>
      <c r="I502">
        <v>149677.5</v>
      </c>
      <c r="J502">
        <v>106912.5</v>
      </c>
      <c r="K502" s="9">
        <v>45458</v>
      </c>
      <c r="L502" t="s">
        <v>43</v>
      </c>
      <c r="M502" t="s">
        <v>26</v>
      </c>
      <c r="N502" s="11">
        <f>_xlfn.XLOOKUP(B502,Summary!$C$4:$C$9,Summary!$B$4:$B$9)</f>
        <v>0.18</v>
      </c>
    </row>
    <row r="503" spans="1:14" x14ac:dyDescent="0.25">
      <c r="A503">
        <v>69609</v>
      </c>
      <c r="B503" t="s">
        <v>31</v>
      </c>
      <c r="C503" t="s">
        <v>38</v>
      </c>
      <c r="D503">
        <v>386</v>
      </c>
      <c r="E503">
        <v>120</v>
      </c>
      <c r="F503">
        <v>300</v>
      </c>
      <c r="G503">
        <v>115800</v>
      </c>
      <c r="H503" t="s">
        <v>77</v>
      </c>
      <c r="I503">
        <v>9264</v>
      </c>
      <c r="J503">
        <v>10036</v>
      </c>
      <c r="K503" s="9">
        <v>45459</v>
      </c>
      <c r="L503" t="s">
        <v>42</v>
      </c>
      <c r="M503" t="s">
        <v>36</v>
      </c>
      <c r="N503" s="11">
        <f>_xlfn.XLOOKUP(B503,Summary!$C$4:$C$9,Summary!$B$4:$B$9)</f>
        <v>0.23</v>
      </c>
    </row>
    <row r="504" spans="1:14" x14ac:dyDescent="0.25">
      <c r="A504">
        <v>19630</v>
      </c>
      <c r="B504" t="s">
        <v>34</v>
      </c>
      <c r="C504" t="s">
        <v>32</v>
      </c>
      <c r="D504">
        <v>1100</v>
      </c>
      <c r="E504">
        <v>5</v>
      </c>
      <c r="F504">
        <v>300</v>
      </c>
      <c r="G504">
        <v>330000</v>
      </c>
      <c r="H504" t="s">
        <v>76</v>
      </c>
      <c r="I504">
        <v>16500</v>
      </c>
      <c r="J504">
        <v>38500</v>
      </c>
      <c r="K504" s="9">
        <v>45459</v>
      </c>
      <c r="L504" t="s">
        <v>42</v>
      </c>
      <c r="M504" t="s">
        <v>36</v>
      </c>
      <c r="N504" s="11">
        <f>_xlfn.XLOOKUP(B504,Summary!$C$4:$C$9,Summary!$B$4:$B$9)</f>
        <v>0.18</v>
      </c>
    </row>
    <row r="505" spans="1:14" x14ac:dyDescent="0.25">
      <c r="A505">
        <v>50485</v>
      </c>
      <c r="B505" t="s">
        <v>29</v>
      </c>
      <c r="C505" t="s">
        <v>39</v>
      </c>
      <c r="D505">
        <v>1870</v>
      </c>
      <c r="E505">
        <v>250</v>
      </c>
      <c r="F505">
        <v>350</v>
      </c>
      <c r="G505">
        <v>654500</v>
      </c>
      <c r="H505" t="s">
        <v>77</v>
      </c>
      <c r="I505">
        <v>65450</v>
      </c>
      <c r="J505">
        <v>102850</v>
      </c>
      <c r="K505" s="9">
        <v>45460</v>
      </c>
      <c r="L505" t="s">
        <v>43</v>
      </c>
      <c r="M505" t="s">
        <v>26</v>
      </c>
      <c r="N505" s="11">
        <f>_xlfn.XLOOKUP(B505,Summary!$C$4:$C$9,Summary!$B$4:$B$9)</f>
        <v>0.19</v>
      </c>
    </row>
    <row r="506" spans="1:14" x14ac:dyDescent="0.25">
      <c r="A506">
        <v>65591</v>
      </c>
      <c r="B506" t="s">
        <v>34</v>
      </c>
      <c r="C506" t="s">
        <v>40</v>
      </c>
      <c r="D506">
        <v>1659</v>
      </c>
      <c r="E506">
        <v>260</v>
      </c>
      <c r="F506">
        <v>125</v>
      </c>
      <c r="G506">
        <v>207375</v>
      </c>
      <c r="H506" t="s">
        <v>76</v>
      </c>
      <c r="I506">
        <v>26958.75</v>
      </c>
      <c r="J506">
        <v>-18663.75</v>
      </c>
      <c r="K506" s="9">
        <v>45460</v>
      </c>
      <c r="L506" t="s">
        <v>43</v>
      </c>
      <c r="M506" t="s">
        <v>35</v>
      </c>
      <c r="N506" s="11">
        <f>_xlfn.XLOOKUP(B506,Summary!$C$4:$C$9,Summary!$B$4:$B$9)</f>
        <v>0.18</v>
      </c>
    </row>
    <row r="507" spans="1:14" x14ac:dyDescent="0.25">
      <c r="A507">
        <v>12001</v>
      </c>
      <c r="B507" t="s">
        <v>29</v>
      </c>
      <c r="C507" t="s">
        <v>39</v>
      </c>
      <c r="D507">
        <v>360</v>
      </c>
      <c r="E507">
        <v>250</v>
      </c>
      <c r="F507">
        <v>7</v>
      </c>
      <c r="G507">
        <v>2520</v>
      </c>
      <c r="H507" t="s">
        <v>77</v>
      </c>
      <c r="I507">
        <v>226.8</v>
      </c>
      <c r="J507">
        <v>493.19999999999982</v>
      </c>
      <c r="K507" s="9">
        <v>45460</v>
      </c>
      <c r="L507" t="s">
        <v>42</v>
      </c>
      <c r="M507" t="s">
        <v>26</v>
      </c>
      <c r="N507" s="11">
        <f>_xlfn.XLOOKUP(B507,Summary!$C$4:$C$9,Summary!$B$4:$B$9)</f>
        <v>0.19</v>
      </c>
    </row>
    <row r="508" spans="1:14" x14ac:dyDescent="0.25">
      <c r="A508">
        <v>85076</v>
      </c>
      <c r="B508" t="s">
        <v>29</v>
      </c>
      <c r="C508" t="s">
        <v>27</v>
      </c>
      <c r="D508">
        <v>1016</v>
      </c>
      <c r="E508">
        <v>3</v>
      </c>
      <c r="F508">
        <v>7</v>
      </c>
      <c r="G508">
        <v>7112</v>
      </c>
      <c r="H508" t="s">
        <v>76</v>
      </c>
      <c r="I508">
        <v>355.6</v>
      </c>
      <c r="J508">
        <v>1676.3999999999996</v>
      </c>
      <c r="K508" s="9">
        <v>45460</v>
      </c>
      <c r="L508" t="s">
        <v>42</v>
      </c>
      <c r="M508" t="s">
        <v>26</v>
      </c>
      <c r="N508" s="11">
        <f>_xlfn.XLOOKUP(B508,Summary!$C$4:$C$9,Summary!$B$4:$B$9)</f>
        <v>0.19</v>
      </c>
    </row>
    <row r="509" spans="1:14" x14ac:dyDescent="0.25">
      <c r="A509">
        <v>27474</v>
      </c>
      <c r="B509" t="s">
        <v>45</v>
      </c>
      <c r="C509" t="s">
        <v>38</v>
      </c>
      <c r="D509">
        <v>1421</v>
      </c>
      <c r="E509">
        <v>120</v>
      </c>
      <c r="F509">
        <v>20</v>
      </c>
      <c r="G509">
        <v>28420</v>
      </c>
      <c r="H509" t="s">
        <v>76</v>
      </c>
      <c r="I509">
        <v>1989.4</v>
      </c>
      <c r="J509">
        <v>12220.599999999999</v>
      </c>
      <c r="K509" s="9">
        <v>45461</v>
      </c>
      <c r="L509" t="s">
        <v>42</v>
      </c>
      <c r="M509" t="s">
        <v>26</v>
      </c>
      <c r="N509" s="11">
        <f>_xlfn.XLOOKUP(B509,Summary!$C$4:$C$9,Summary!$B$4:$B$9)</f>
        <v>0.24</v>
      </c>
    </row>
    <row r="510" spans="1:14" x14ac:dyDescent="0.25">
      <c r="A510">
        <v>45751</v>
      </c>
      <c r="B510" t="s">
        <v>31</v>
      </c>
      <c r="C510" t="s">
        <v>38</v>
      </c>
      <c r="D510">
        <v>245</v>
      </c>
      <c r="E510">
        <v>120</v>
      </c>
      <c r="F510">
        <v>15</v>
      </c>
      <c r="G510">
        <v>3675</v>
      </c>
      <c r="H510" t="s">
        <v>76</v>
      </c>
      <c r="I510">
        <v>330.75</v>
      </c>
      <c r="J510">
        <v>894.25</v>
      </c>
      <c r="K510" s="9">
        <v>45462</v>
      </c>
      <c r="L510" t="s">
        <v>42</v>
      </c>
      <c r="M510" t="s">
        <v>30</v>
      </c>
      <c r="N510" s="11">
        <f>_xlfn.XLOOKUP(B510,Summary!$C$4:$C$9,Summary!$B$4:$B$9)</f>
        <v>0.23</v>
      </c>
    </row>
    <row r="511" spans="1:14" x14ac:dyDescent="0.25">
      <c r="A511">
        <v>53800</v>
      </c>
      <c r="B511" t="s">
        <v>29</v>
      </c>
      <c r="C511" t="s">
        <v>39</v>
      </c>
      <c r="D511">
        <v>552</v>
      </c>
      <c r="E511">
        <v>250</v>
      </c>
      <c r="F511">
        <v>125</v>
      </c>
      <c r="G511">
        <v>69000</v>
      </c>
      <c r="H511" t="s">
        <v>77</v>
      </c>
      <c r="I511">
        <v>10350</v>
      </c>
      <c r="J511">
        <v>-7590</v>
      </c>
      <c r="K511" s="9">
        <v>45462</v>
      </c>
      <c r="L511" t="s">
        <v>43</v>
      </c>
      <c r="M511" t="s">
        <v>35</v>
      </c>
      <c r="N511" s="11">
        <f>_xlfn.XLOOKUP(B511,Summary!$C$4:$C$9,Summary!$B$4:$B$9)</f>
        <v>0.19</v>
      </c>
    </row>
    <row r="512" spans="1:14" x14ac:dyDescent="0.25">
      <c r="A512">
        <v>69158</v>
      </c>
      <c r="B512" t="s">
        <v>29</v>
      </c>
      <c r="C512" t="s">
        <v>37</v>
      </c>
      <c r="D512">
        <v>2992</v>
      </c>
      <c r="E512">
        <v>10</v>
      </c>
      <c r="F512">
        <v>20</v>
      </c>
      <c r="G512">
        <v>59840</v>
      </c>
      <c r="H512" t="s">
        <v>76</v>
      </c>
      <c r="I512">
        <v>6582.4</v>
      </c>
      <c r="J512">
        <v>23337.599999999999</v>
      </c>
      <c r="K512" s="9">
        <v>45462</v>
      </c>
      <c r="L512" t="s">
        <v>43</v>
      </c>
      <c r="M512" t="s">
        <v>26</v>
      </c>
      <c r="N512" s="11">
        <f>_xlfn.XLOOKUP(B512,Summary!$C$4:$C$9,Summary!$B$4:$B$9)</f>
        <v>0.19</v>
      </c>
    </row>
    <row r="513" spans="1:14" x14ac:dyDescent="0.25">
      <c r="A513">
        <v>11450</v>
      </c>
      <c r="B513" t="s">
        <v>45</v>
      </c>
      <c r="C513" t="s">
        <v>39</v>
      </c>
      <c r="D513">
        <v>2567</v>
      </c>
      <c r="E513">
        <v>250</v>
      </c>
      <c r="F513">
        <v>15</v>
      </c>
      <c r="G513">
        <v>38505</v>
      </c>
      <c r="H513" t="s">
        <v>76</v>
      </c>
      <c r="I513">
        <v>5005.6499999999996</v>
      </c>
      <c r="J513">
        <v>7829.3499999999985</v>
      </c>
      <c r="K513" s="9">
        <v>45462</v>
      </c>
      <c r="L513" t="s">
        <v>43</v>
      </c>
      <c r="M513" t="s">
        <v>30</v>
      </c>
      <c r="N513" s="11">
        <f>_xlfn.XLOOKUP(B513,Summary!$C$4:$C$9,Summary!$B$4:$B$9)</f>
        <v>0.24</v>
      </c>
    </row>
    <row r="514" spans="1:14" x14ac:dyDescent="0.25">
      <c r="A514">
        <v>98911</v>
      </c>
      <c r="B514" t="s">
        <v>34</v>
      </c>
      <c r="C514" t="s">
        <v>32</v>
      </c>
      <c r="D514">
        <v>1460</v>
      </c>
      <c r="E514">
        <v>5</v>
      </c>
      <c r="F514">
        <v>350</v>
      </c>
      <c r="G514">
        <v>511000</v>
      </c>
      <c r="H514" t="s">
        <v>76</v>
      </c>
      <c r="I514">
        <v>30660</v>
      </c>
      <c r="J514">
        <v>100740</v>
      </c>
      <c r="K514" s="9">
        <v>45462</v>
      </c>
      <c r="L514" t="s">
        <v>42</v>
      </c>
      <c r="M514" t="s">
        <v>26</v>
      </c>
      <c r="N514" s="11">
        <f>_xlfn.XLOOKUP(B514,Summary!$C$4:$C$9,Summary!$B$4:$B$9)</f>
        <v>0.18</v>
      </c>
    </row>
    <row r="515" spans="1:14" x14ac:dyDescent="0.25">
      <c r="A515">
        <v>67216</v>
      </c>
      <c r="B515" t="s">
        <v>44</v>
      </c>
      <c r="C515" t="s">
        <v>27</v>
      </c>
      <c r="D515">
        <v>2791</v>
      </c>
      <c r="E515">
        <v>3</v>
      </c>
      <c r="F515">
        <v>15</v>
      </c>
      <c r="G515">
        <v>41865</v>
      </c>
      <c r="H515" t="s">
        <v>77</v>
      </c>
      <c r="I515">
        <v>2093.25</v>
      </c>
      <c r="J515">
        <v>11861.75</v>
      </c>
      <c r="K515" s="9">
        <v>45462</v>
      </c>
      <c r="L515" t="s">
        <v>42</v>
      </c>
      <c r="M515" t="s">
        <v>30</v>
      </c>
      <c r="N515" s="11">
        <f>_xlfn.XLOOKUP(B515,Summary!$C$4:$C$9,Summary!$B$4:$B$9)</f>
        <v>0.22</v>
      </c>
    </row>
    <row r="516" spans="1:14" x14ac:dyDescent="0.25">
      <c r="A516">
        <v>30825</v>
      </c>
      <c r="B516" t="s">
        <v>46</v>
      </c>
      <c r="C516" t="s">
        <v>39</v>
      </c>
      <c r="D516">
        <v>2134</v>
      </c>
      <c r="E516">
        <v>250</v>
      </c>
      <c r="F516">
        <v>300</v>
      </c>
      <c r="G516">
        <v>640200</v>
      </c>
      <c r="H516" t="s">
        <v>77</v>
      </c>
      <c r="I516">
        <v>51216</v>
      </c>
      <c r="J516">
        <v>55484</v>
      </c>
      <c r="K516" s="9">
        <v>45462</v>
      </c>
      <c r="L516" t="s">
        <v>42</v>
      </c>
      <c r="M516" t="s">
        <v>36</v>
      </c>
      <c r="N516" s="11">
        <f>_xlfn.XLOOKUP(B516,Summary!$C$4:$C$9,Summary!$B$4:$B$9)</f>
        <v>0.2</v>
      </c>
    </row>
    <row r="517" spans="1:14" x14ac:dyDescent="0.25">
      <c r="A517">
        <v>37745</v>
      </c>
      <c r="B517" t="s">
        <v>31</v>
      </c>
      <c r="C517" t="s">
        <v>38</v>
      </c>
      <c r="D517">
        <v>1221</v>
      </c>
      <c r="E517">
        <v>120</v>
      </c>
      <c r="F517">
        <v>300</v>
      </c>
      <c r="G517">
        <v>366300</v>
      </c>
      <c r="H517" t="s">
        <v>76</v>
      </c>
      <c r="I517">
        <v>21978</v>
      </c>
      <c r="J517">
        <v>39072</v>
      </c>
      <c r="K517" s="9">
        <v>45465</v>
      </c>
      <c r="L517" t="s">
        <v>42</v>
      </c>
      <c r="M517" t="s">
        <v>36</v>
      </c>
      <c r="N517" s="11">
        <f>_xlfn.XLOOKUP(B517,Summary!$C$4:$C$9,Summary!$B$4:$B$9)</f>
        <v>0.23</v>
      </c>
    </row>
    <row r="518" spans="1:14" x14ac:dyDescent="0.25">
      <c r="A518">
        <v>13369</v>
      </c>
      <c r="B518" t="s">
        <v>45</v>
      </c>
      <c r="C518" t="s">
        <v>32</v>
      </c>
      <c r="D518">
        <v>2498</v>
      </c>
      <c r="E518">
        <v>5</v>
      </c>
      <c r="F518">
        <v>300</v>
      </c>
      <c r="G518">
        <v>749400</v>
      </c>
      <c r="H518" t="s">
        <v>76</v>
      </c>
      <c r="I518">
        <v>7494</v>
      </c>
      <c r="J518">
        <v>117406</v>
      </c>
      <c r="K518" s="9">
        <v>45466</v>
      </c>
      <c r="L518" t="s">
        <v>41</v>
      </c>
      <c r="M518" t="s">
        <v>36</v>
      </c>
      <c r="N518" s="11">
        <f>_xlfn.XLOOKUP(B518,Summary!$C$4:$C$9,Summary!$B$4:$B$9)</f>
        <v>0.24</v>
      </c>
    </row>
    <row r="519" spans="1:14" x14ac:dyDescent="0.25">
      <c r="A519">
        <v>52131</v>
      </c>
      <c r="B519" t="s">
        <v>31</v>
      </c>
      <c r="C519" t="s">
        <v>40</v>
      </c>
      <c r="D519">
        <v>306</v>
      </c>
      <c r="E519">
        <v>260</v>
      </c>
      <c r="F519">
        <v>12</v>
      </c>
      <c r="G519">
        <v>3672</v>
      </c>
      <c r="H519" t="s">
        <v>76</v>
      </c>
      <c r="I519">
        <v>330.48</v>
      </c>
      <c r="J519">
        <v>2423.52</v>
      </c>
      <c r="K519" s="9">
        <v>45466</v>
      </c>
      <c r="L519" t="s">
        <v>42</v>
      </c>
      <c r="M519" t="s">
        <v>33</v>
      </c>
      <c r="N519" s="11">
        <f>_xlfn.XLOOKUP(B519,Summary!$C$4:$C$9,Summary!$B$4:$B$9)</f>
        <v>0.23</v>
      </c>
    </row>
    <row r="520" spans="1:14" x14ac:dyDescent="0.25">
      <c r="A520">
        <v>90609</v>
      </c>
      <c r="B520" t="s">
        <v>46</v>
      </c>
      <c r="C520" t="s">
        <v>27</v>
      </c>
      <c r="D520">
        <v>2416</v>
      </c>
      <c r="E520">
        <v>3</v>
      </c>
      <c r="F520">
        <v>125</v>
      </c>
      <c r="G520">
        <v>302000</v>
      </c>
      <c r="H520" t="s">
        <v>76</v>
      </c>
      <c r="I520">
        <v>36240</v>
      </c>
      <c r="J520">
        <v>-24160</v>
      </c>
      <c r="K520" s="9">
        <v>45466</v>
      </c>
      <c r="L520" t="s">
        <v>43</v>
      </c>
      <c r="M520" t="s">
        <v>35</v>
      </c>
      <c r="N520" s="11">
        <f>_xlfn.XLOOKUP(B520,Summary!$C$4:$C$9,Summary!$B$4:$B$9)</f>
        <v>0.2</v>
      </c>
    </row>
    <row r="521" spans="1:14" x14ac:dyDescent="0.25">
      <c r="A521">
        <v>62741</v>
      </c>
      <c r="B521" t="s">
        <v>29</v>
      </c>
      <c r="C521" t="s">
        <v>40</v>
      </c>
      <c r="D521">
        <v>4219.5</v>
      </c>
      <c r="E521">
        <v>260</v>
      </c>
      <c r="F521">
        <v>125</v>
      </c>
      <c r="G521">
        <v>527437.5</v>
      </c>
      <c r="H521" t="s">
        <v>76</v>
      </c>
      <c r="I521">
        <v>0</v>
      </c>
      <c r="J521">
        <v>21097.5</v>
      </c>
      <c r="K521" s="9">
        <v>45466</v>
      </c>
      <c r="L521" t="s">
        <v>28</v>
      </c>
      <c r="M521" t="s">
        <v>35</v>
      </c>
      <c r="N521" s="11">
        <f>_xlfn.XLOOKUP(B521,Summary!$C$4:$C$9,Summary!$B$4:$B$9)</f>
        <v>0.19</v>
      </c>
    </row>
    <row r="522" spans="1:14" x14ac:dyDescent="0.25">
      <c r="A522">
        <v>25372</v>
      </c>
      <c r="B522" t="s">
        <v>29</v>
      </c>
      <c r="C522" t="s">
        <v>38</v>
      </c>
      <c r="D522">
        <v>809</v>
      </c>
      <c r="E522">
        <v>120</v>
      </c>
      <c r="F522">
        <v>125</v>
      </c>
      <c r="G522">
        <v>101125</v>
      </c>
      <c r="H522" t="s">
        <v>76</v>
      </c>
      <c r="I522">
        <v>2022.5</v>
      </c>
      <c r="J522">
        <v>2022.5</v>
      </c>
      <c r="K522" s="9">
        <v>45467</v>
      </c>
      <c r="L522" t="s">
        <v>41</v>
      </c>
      <c r="M522" t="s">
        <v>35</v>
      </c>
      <c r="N522" s="11">
        <f>_xlfn.XLOOKUP(B522,Summary!$C$4:$C$9,Summary!$B$4:$B$9)</f>
        <v>0.19</v>
      </c>
    </row>
    <row r="523" spans="1:14" x14ac:dyDescent="0.25">
      <c r="A523">
        <v>75216</v>
      </c>
      <c r="B523" t="s">
        <v>46</v>
      </c>
      <c r="C523" t="s">
        <v>38</v>
      </c>
      <c r="D523">
        <v>952</v>
      </c>
      <c r="E523">
        <v>120</v>
      </c>
      <c r="F523">
        <v>125</v>
      </c>
      <c r="G523">
        <v>119000</v>
      </c>
      <c r="H523" t="s">
        <v>77</v>
      </c>
      <c r="I523">
        <v>7140</v>
      </c>
      <c r="J523">
        <v>-2380</v>
      </c>
      <c r="K523" s="9">
        <v>45467</v>
      </c>
      <c r="L523" t="s">
        <v>42</v>
      </c>
      <c r="M523" t="s">
        <v>35</v>
      </c>
      <c r="N523" s="11">
        <f>_xlfn.XLOOKUP(B523,Summary!$C$4:$C$9,Summary!$B$4:$B$9)</f>
        <v>0.2</v>
      </c>
    </row>
    <row r="524" spans="1:14" x14ac:dyDescent="0.25">
      <c r="A524">
        <v>42111</v>
      </c>
      <c r="B524" t="s">
        <v>44</v>
      </c>
      <c r="C524" t="s">
        <v>32</v>
      </c>
      <c r="D524">
        <v>2661</v>
      </c>
      <c r="E524">
        <v>5</v>
      </c>
      <c r="F524">
        <v>12</v>
      </c>
      <c r="G524">
        <v>31932</v>
      </c>
      <c r="H524" t="s">
        <v>76</v>
      </c>
      <c r="I524">
        <v>3831.84</v>
      </c>
      <c r="J524">
        <v>20117.16</v>
      </c>
      <c r="K524" s="9">
        <v>45468</v>
      </c>
      <c r="L524" t="s">
        <v>43</v>
      </c>
      <c r="M524" t="s">
        <v>33</v>
      </c>
      <c r="N524" s="11">
        <f>_xlfn.XLOOKUP(B524,Summary!$C$4:$C$9,Summary!$B$4:$B$9)</f>
        <v>0.22</v>
      </c>
    </row>
    <row r="525" spans="1:14" x14ac:dyDescent="0.25">
      <c r="A525">
        <v>20587</v>
      </c>
      <c r="B525" t="s">
        <v>34</v>
      </c>
      <c r="C525" t="s">
        <v>38</v>
      </c>
      <c r="D525">
        <v>2665</v>
      </c>
      <c r="E525">
        <v>120</v>
      </c>
      <c r="F525">
        <v>7</v>
      </c>
      <c r="G525">
        <v>18655</v>
      </c>
      <c r="H525" t="s">
        <v>76</v>
      </c>
      <c r="I525">
        <v>1865.5</v>
      </c>
      <c r="J525">
        <v>3464.5</v>
      </c>
      <c r="K525" s="9">
        <v>45469</v>
      </c>
      <c r="L525" t="s">
        <v>43</v>
      </c>
      <c r="M525" t="s">
        <v>26</v>
      </c>
      <c r="N525" s="11">
        <f>_xlfn.XLOOKUP(B525,Summary!$C$4:$C$9,Summary!$B$4:$B$9)</f>
        <v>0.18</v>
      </c>
    </row>
    <row r="526" spans="1:14" x14ac:dyDescent="0.25">
      <c r="A526">
        <v>21242</v>
      </c>
      <c r="B526" t="s">
        <v>44</v>
      </c>
      <c r="C526" t="s">
        <v>37</v>
      </c>
      <c r="D526">
        <v>2031</v>
      </c>
      <c r="E526">
        <v>10</v>
      </c>
      <c r="F526">
        <v>15</v>
      </c>
      <c r="G526">
        <v>30465</v>
      </c>
      <c r="H526" t="s">
        <v>77</v>
      </c>
      <c r="I526">
        <v>1218.5999999999999</v>
      </c>
      <c r="J526">
        <v>8936.4000000000015</v>
      </c>
      <c r="K526" s="9">
        <v>45470</v>
      </c>
      <c r="L526" t="s">
        <v>41</v>
      </c>
      <c r="M526" t="s">
        <v>30</v>
      </c>
      <c r="N526" s="11">
        <f>_xlfn.XLOOKUP(B526,Summary!$C$4:$C$9,Summary!$B$4:$B$9)</f>
        <v>0.22</v>
      </c>
    </row>
    <row r="527" spans="1:14" x14ac:dyDescent="0.25">
      <c r="A527">
        <v>27475</v>
      </c>
      <c r="B527" t="s">
        <v>31</v>
      </c>
      <c r="C527" t="s">
        <v>27</v>
      </c>
      <c r="D527">
        <v>448</v>
      </c>
      <c r="E527">
        <v>3</v>
      </c>
      <c r="F527">
        <v>300</v>
      </c>
      <c r="G527">
        <v>134400</v>
      </c>
      <c r="H527" t="s">
        <v>77</v>
      </c>
      <c r="I527">
        <v>9408</v>
      </c>
      <c r="J527">
        <v>12992</v>
      </c>
      <c r="K527" s="9">
        <v>45470</v>
      </c>
      <c r="L527" t="s">
        <v>42</v>
      </c>
      <c r="M527" t="s">
        <v>36</v>
      </c>
      <c r="N527" s="11">
        <f>_xlfn.XLOOKUP(B527,Summary!$C$4:$C$9,Summary!$B$4:$B$9)</f>
        <v>0.23</v>
      </c>
    </row>
    <row r="528" spans="1:14" x14ac:dyDescent="0.25">
      <c r="A528">
        <v>60906</v>
      </c>
      <c r="B528" t="s">
        <v>29</v>
      </c>
      <c r="C528" t="s">
        <v>32</v>
      </c>
      <c r="D528">
        <v>2500</v>
      </c>
      <c r="E528">
        <v>5</v>
      </c>
      <c r="F528">
        <v>125</v>
      </c>
      <c r="G528">
        <v>312500</v>
      </c>
      <c r="H528" t="s">
        <v>77</v>
      </c>
      <c r="I528">
        <v>21875</v>
      </c>
      <c r="J528">
        <v>-9375</v>
      </c>
      <c r="K528" s="9">
        <v>45471</v>
      </c>
      <c r="L528" t="s">
        <v>42</v>
      </c>
      <c r="M528" t="s">
        <v>35</v>
      </c>
      <c r="N528" s="11">
        <f>_xlfn.XLOOKUP(B528,Summary!$C$4:$C$9,Summary!$B$4:$B$9)</f>
        <v>0.19</v>
      </c>
    </row>
    <row r="529" spans="1:14" x14ac:dyDescent="0.25">
      <c r="A529">
        <v>45374</v>
      </c>
      <c r="B529" t="s">
        <v>31</v>
      </c>
      <c r="C529" t="s">
        <v>38</v>
      </c>
      <c r="D529">
        <v>663</v>
      </c>
      <c r="E529">
        <v>120</v>
      </c>
      <c r="F529">
        <v>125</v>
      </c>
      <c r="G529">
        <v>82875</v>
      </c>
      <c r="H529" t="s">
        <v>76</v>
      </c>
      <c r="I529">
        <v>12431.25</v>
      </c>
      <c r="J529">
        <v>-9116.25</v>
      </c>
      <c r="K529" s="9">
        <v>45471</v>
      </c>
      <c r="L529" t="s">
        <v>43</v>
      </c>
      <c r="M529" t="s">
        <v>35</v>
      </c>
      <c r="N529" s="11">
        <f>_xlfn.XLOOKUP(B529,Summary!$C$4:$C$9,Summary!$B$4:$B$9)</f>
        <v>0.23</v>
      </c>
    </row>
    <row r="530" spans="1:14" x14ac:dyDescent="0.25">
      <c r="A530">
        <v>69840</v>
      </c>
      <c r="B530" t="s">
        <v>31</v>
      </c>
      <c r="C530" t="s">
        <v>37</v>
      </c>
      <c r="D530">
        <v>2167</v>
      </c>
      <c r="E530">
        <v>10</v>
      </c>
      <c r="F530">
        <v>15</v>
      </c>
      <c r="G530">
        <v>32505</v>
      </c>
      <c r="H530" t="s">
        <v>77</v>
      </c>
      <c r="I530">
        <v>3250.5</v>
      </c>
      <c r="J530">
        <v>7584.5</v>
      </c>
      <c r="K530" s="9">
        <v>45472</v>
      </c>
      <c r="L530" t="s">
        <v>43</v>
      </c>
      <c r="M530" t="s">
        <v>30</v>
      </c>
      <c r="N530" s="11">
        <f>_xlfn.XLOOKUP(B530,Summary!$C$4:$C$9,Summary!$B$4:$B$9)</f>
        <v>0.23</v>
      </c>
    </row>
    <row r="531" spans="1:14" x14ac:dyDescent="0.25">
      <c r="A531">
        <v>77580</v>
      </c>
      <c r="B531" t="s">
        <v>31</v>
      </c>
      <c r="C531" t="s">
        <v>37</v>
      </c>
      <c r="D531">
        <v>2136</v>
      </c>
      <c r="E531">
        <v>10</v>
      </c>
      <c r="F531">
        <v>7</v>
      </c>
      <c r="G531">
        <v>14952</v>
      </c>
      <c r="H531" t="s">
        <v>77</v>
      </c>
      <c r="I531">
        <v>747.6</v>
      </c>
      <c r="J531">
        <v>3524.3999999999996</v>
      </c>
      <c r="K531" s="9">
        <v>45472</v>
      </c>
      <c r="L531" t="s">
        <v>42</v>
      </c>
      <c r="M531" t="s">
        <v>26</v>
      </c>
      <c r="N531" s="11">
        <f>_xlfn.XLOOKUP(B531,Summary!$C$4:$C$9,Summary!$B$4:$B$9)</f>
        <v>0.23</v>
      </c>
    </row>
    <row r="532" spans="1:14" x14ac:dyDescent="0.25">
      <c r="A532">
        <v>64084</v>
      </c>
      <c r="B532" t="s">
        <v>45</v>
      </c>
      <c r="C532" t="s">
        <v>37</v>
      </c>
      <c r="D532">
        <v>727</v>
      </c>
      <c r="E532">
        <v>10</v>
      </c>
      <c r="F532">
        <v>350</v>
      </c>
      <c r="G532">
        <v>254450</v>
      </c>
      <c r="H532" t="s">
        <v>76</v>
      </c>
      <c r="I532">
        <v>15267</v>
      </c>
      <c r="J532">
        <v>50163</v>
      </c>
      <c r="K532" s="9">
        <v>45472</v>
      </c>
      <c r="L532" t="s">
        <v>42</v>
      </c>
      <c r="M532" t="s">
        <v>26</v>
      </c>
      <c r="N532" s="11">
        <f>_xlfn.XLOOKUP(B532,Summary!$C$4:$C$9,Summary!$B$4:$B$9)</f>
        <v>0.24</v>
      </c>
    </row>
    <row r="533" spans="1:14" x14ac:dyDescent="0.25">
      <c r="A533">
        <v>90552</v>
      </c>
      <c r="B533" t="s">
        <v>44</v>
      </c>
      <c r="C533" t="s">
        <v>37</v>
      </c>
      <c r="D533">
        <v>1514</v>
      </c>
      <c r="E533">
        <v>10</v>
      </c>
      <c r="F533">
        <v>15</v>
      </c>
      <c r="G533">
        <v>22710</v>
      </c>
      <c r="H533" t="s">
        <v>77</v>
      </c>
      <c r="I533">
        <v>908.4</v>
      </c>
      <c r="J533">
        <v>6661.5999999999985</v>
      </c>
      <c r="K533" s="9">
        <v>45473</v>
      </c>
      <c r="L533" t="s">
        <v>41</v>
      </c>
      <c r="M533" t="s">
        <v>30</v>
      </c>
      <c r="N533" s="11">
        <f>_xlfn.XLOOKUP(B533,Summary!$C$4:$C$9,Summary!$B$4:$B$9)</f>
        <v>0.22</v>
      </c>
    </row>
    <row r="534" spans="1:14" x14ac:dyDescent="0.25">
      <c r="A534">
        <v>13662</v>
      </c>
      <c r="B534" t="s">
        <v>46</v>
      </c>
      <c r="C534" t="s">
        <v>27</v>
      </c>
      <c r="D534">
        <v>923</v>
      </c>
      <c r="E534">
        <v>3</v>
      </c>
      <c r="F534">
        <v>350</v>
      </c>
      <c r="G534">
        <v>323050</v>
      </c>
      <c r="H534" t="s">
        <v>76</v>
      </c>
      <c r="I534">
        <v>41996.5</v>
      </c>
      <c r="J534">
        <v>41073.5</v>
      </c>
      <c r="K534" s="9">
        <v>45473</v>
      </c>
      <c r="L534" t="s">
        <v>43</v>
      </c>
      <c r="M534" t="s">
        <v>26</v>
      </c>
      <c r="N534" s="11">
        <f>_xlfn.XLOOKUP(B534,Summary!$C$4:$C$9,Summary!$B$4:$B$9)</f>
        <v>0.2</v>
      </c>
    </row>
    <row r="535" spans="1:14" x14ac:dyDescent="0.25">
      <c r="A535">
        <v>78945</v>
      </c>
      <c r="B535" t="s">
        <v>31</v>
      </c>
      <c r="C535" t="s">
        <v>37</v>
      </c>
      <c r="D535">
        <v>918</v>
      </c>
      <c r="E535">
        <v>10</v>
      </c>
      <c r="F535">
        <v>300</v>
      </c>
      <c r="G535">
        <v>275400</v>
      </c>
      <c r="H535" t="s">
        <v>77</v>
      </c>
      <c r="I535">
        <v>5508</v>
      </c>
      <c r="J535">
        <v>40392</v>
      </c>
      <c r="K535" s="9">
        <v>45475</v>
      </c>
      <c r="L535" t="s">
        <v>41</v>
      </c>
      <c r="M535" t="s">
        <v>36</v>
      </c>
      <c r="N535" s="11">
        <f>_xlfn.XLOOKUP(B535,Summary!$C$4:$C$9,Summary!$B$4:$B$9)</f>
        <v>0.23</v>
      </c>
    </row>
    <row r="536" spans="1:14" x14ac:dyDescent="0.25">
      <c r="A536">
        <v>29383</v>
      </c>
      <c r="B536" t="s">
        <v>29</v>
      </c>
      <c r="C536" t="s">
        <v>38</v>
      </c>
      <c r="D536">
        <v>681</v>
      </c>
      <c r="E536">
        <v>120</v>
      </c>
      <c r="F536">
        <v>15</v>
      </c>
      <c r="G536">
        <v>10215</v>
      </c>
      <c r="H536" t="s">
        <v>77</v>
      </c>
      <c r="I536">
        <v>1021.5</v>
      </c>
      <c r="J536">
        <v>2383.5</v>
      </c>
      <c r="K536" s="9">
        <v>45477</v>
      </c>
      <c r="L536" t="s">
        <v>43</v>
      </c>
      <c r="M536" t="s">
        <v>30</v>
      </c>
      <c r="N536" s="11">
        <f>_xlfn.XLOOKUP(B536,Summary!$C$4:$C$9,Summary!$B$4:$B$9)</f>
        <v>0.19</v>
      </c>
    </row>
    <row r="537" spans="1:14" x14ac:dyDescent="0.25">
      <c r="A537">
        <v>24496</v>
      </c>
      <c r="B537" t="s">
        <v>34</v>
      </c>
      <c r="C537" t="s">
        <v>38</v>
      </c>
      <c r="D537">
        <v>1545</v>
      </c>
      <c r="E537">
        <v>120</v>
      </c>
      <c r="F537">
        <v>12</v>
      </c>
      <c r="G537">
        <v>18540</v>
      </c>
      <c r="H537" t="s">
        <v>77</v>
      </c>
      <c r="I537">
        <v>0</v>
      </c>
      <c r="J537">
        <v>13905</v>
      </c>
      <c r="K537" s="9">
        <v>45477</v>
      </c>
      <c r="L537" t="s">
        <v>28</v>
      </c>
      <c r="M537" t="s">
        <v>33</v>
      </c>
      <c r="N537" s="11">
        <f>_xlfn.XLOOKUP(B537,Summary!$C$4:$C$9,Summary!$B$4:$B$9)</f>
        <v>0.18</v>
      </c>
    </row>
    <row r="538" spans="1:14" x14ac:dyDescent="0.25">
      <c r="A538">
        <v>24434</v>
      </c>
      <c r="B538" t="s">
        <v>44</v>
      </c>
      <c r="C538" t="s">
        <v>40</v>
      </c>
      <c r="D538">
        <v>1679</v>
      </c>
      <c r="E538">
        <v>260</v>
      </c>
      <c r="F538">
        <v>350</v>
      </c>
      <c r="G538">
        <v>587650</v>
      </c>
      <c r="H538" t="s">
        <v>77</v>
      </c>
      <c r="I538">
        <v>35259</v>
      </c>
      <c r="J538">
        <v>115851</v>
      </c>
      <c r="K538" s="9">
        <v>45477</v>
      </c>
      <c r="L538" t="s">
        <v>42</v>
      </c>
      <c r="M538" t="s">
        <v>26</v>
      </c>
      <c r="N538" s="11">
        <f>_xlfn.XLOOKUP(B538,Summary!$C$4:$C$9,Summary!$B$4:$B$9)</f>
        <v>0.22</v>
      </c>
    </row>
    <row r="539" spans="1:14" x14ac:dyDescent="0.25">
      <c r="A539">
        <v>75656</v>
      </c>
      <c r="B539" t="s">
        <v>29</v>
      </c>
      <c r="C539" t="s">
        <v>39</v>
      </c>
      <c r="D539">
        <v>880</v>
      </c>
      <c r="E539">
        <v>250</v>
      </c>
      <c r="F539">
        <v>12</v>
      </c>
      <c r="G539">
        <v>10560</v>
      </c>
      <c r="H539" t="s">
        <v>76</v>
      </c>
      <c r="I539">
        <v>950.4</v>
      </c>
      <c r="J539">
        <v>6969.6</v>
      </c>
      <c r="K539" s="9">
        <v>45478</v>
      </c>
      <c r="L539" t="s">
        <v>42</v>
      </c>
      <c r="M539" t="s">
        <v>33</v>
      </c>
      <c r="N539" s="11">
        <f>_xlfn.XLOOKUP(B539,Summary!$C$4:$C$9,Summary!$B$4:$B$9)</f>
        <v>0.19</v>
      </c>
    </row>
    <row r="540" spans="1:14" x14ac:dyDescent="0.25">
      <c r="A540">
        <v>56250</v>
      </c>
      <c r="B540" t="s">
        <v>46</v>
      </c>
      <c r="C540" t="s">
        <v>37</v>
      </c>
      <c r="D540">
        <v>1817</v>
      </c>
      <c r="E540">
        <v>10</v>
      </c>
      <c r="F540">
        <v>20</v>
      </c>
      <c r="G540">
        <v>36340</v>
      </c>
      <c r="H540" t="s">
        <v>76</v>
      </c>
      <c r="I540">
        <v>0</v>
      </c>
      <c r="J540">
        <v>18170</v>
      </c>
      <c r="K540" s="9">
        <v>45479</v>
      </c>
      <c r="L540" t="s">
        <v>28</v>
      </c>
      <c r="M540" t="s">
        <v>26</v>
      </c>
      <c r="N540" s="11">
        <f>_xlfn.XLOOKUP(B540,Summary!$C$4:$C$9,Summary!$B$4:$B$9)</f>
        <v>0.2</v>
      </c>
    </row>
    <row r="541" spans="1:14" x14ac:dyDescent="0.25">
      <c r="A541">
        <v>41943</v>
      </c>
      <c r="B541" t="s">
        <v>45</v>
      </c>
      <c r="C541" t="s">
        <v>39</v>
      </c>
      <c r="D541">
        <v>2294</v>
      </c>
      <c r="E541">
        <v>250</v>
      </c>
      <c r="F541">
        <v>300</v>
      </c>
      <c r="G541">
        <v>688200</v>
      </c>
      <c r="H541" t="s">
        <v>77</v>
      </c>
      <c r="I541">
        <v>68820</v>
      </c>
      <c r="J541">
        <v>45880</v>
      </c>
      <c r="K541" s="9">
        <v>45480</v>
      </c>
      <c r="L541" t="s">
        <v>43</v>
      </c>
      <c r="M541" t="s">
        <v>36</v>
      </c>
      <c r="N541" s="11">
        <f>_xlfn.XLOOKUP(B541,Summary!$C$4:$C$9,Summary!$B$4:$B$9)</f>
        <v>0.24</v>
      </c>
    </row>
    <row r="542" spans="1:14" x14ac:dyDescent="0.25">
      <c r="A542">
        <v>29583</v>
      </c>
      <c r="B542" t="s">
        <v>45</v>
      </c>
      <c r="C542" t="s">
        <v>27</v>
      </c>
      <c r="D542">
        <v>274</v>
      </c>
      <c r="E542">
        <v>3</v>
      </c>
      <c r="F542">
        <v>350</v>
      </c>
      <c r="G542">
        <v>95900</v>
      </c>
      <c r="H542" t="s">
        <v>76</v>
      </c>
      <c r="I542">
        <v>3836</v>
      </c>
      <c r="J542">
        <v>20824</v>
      </c>
      <c r="K542" s="9">
        <v>45480</v>
      </c>
      <c r="L542" t="s">
        <v>41</v>
      </c>
      <c r="M542" t="s">
        <v>26</v>
      </c>
      <c r="N542" s="11">
        <f>_xlfn.XLOOKUP(B542,Summary!$C$4:$C$9,Summary!$B$4:$B$9)</f>
        <v>0.24</v>
      </c>
    </row>
    <row r="543" spans="1:14" x14ac:dyDescent="0.25">
      <c r="A543">
        <v>45386</v>
      </c>
      <c r="B543" t="s">
        <v>29</v>
      </c>
      <c r="C543" t="s">
        <v>27</v>
      </c>
      <c r="D543">
        <v>663</v>
      </c>
      <c r="E543">
        <v>3</v>
      </c>
      <c r="F543">
        <v>20</v>
      </c>
      <c r="G543">
        <v>13260</v>
      </c>
      <c r="H543" t="s">
        <v>76</v>
      </c>
      <c r="I543">
        <v>1193.4000000000001</v>
      </c>
      <c r="J543">
        <v>5436.6</v>
      </c>
      <c r="K543" s="9">
        <v>45480</v>
      </c>
      <c r="L543" t="s">
        <v>42</v>
      </c>
      <c r="M543" t="s">
        <v>26</v>
      </c>
      <c r="N543" s="11">
        <f>_xlfn.XLOOKUP(B543,Summary!$C$4:$C$9,Summary!$B$4:$B$9)</f>
        <v>0.19</v>
      </c>
    </row>
    <row r="544" spans="1:14" x14ac:dyDescent="0.25">
      <c r="A544">
        <v>14891</v>
      </c>
      <c r="B544" t="s">
        <v>44</v>
      </c>
      <c r="C544" t="s">
        <v>37</v>
      </c>
      <c r="D544">
        <v>1233</v>
      </c>
      <c r="E544">
        <v>10</v>
      </c>
      <c r="F544">
        <v>20</v>
      </c>
      <c r="G544">
        <v>24660</v>
      </c>
      <c r="H544" t="s">
        <v>76</v>
      </c>
      <c r="I544">
        <v>2959.2</v>
      </c>
      <c r="J544">
        <v>9370.7999999999993</v>
      </c>
      <c r="K544" s="9">
        <v>45480</v>
      </c>
      <c r="L544" t="s">
        <v>43</v>
      </c>
      <c r="M544" t="s">
        <v>26</v>
      </c>
      <c r="N544" s="11">
        <f>_xlfn.XLOOKUP(B544,Summary!$C$4:$C$9,Summary!$B$4:$B$9)</f>
        <v>0.22</v>
      </c>
    </row>
    <row r="545" spans="1:14" x14ac:dyDescent="0.25">
      <c r="A545">
        <v>26097</v>
      </c>
      <c r="B545" t="s">
        <v>29</v>
      </c>
      <c r="C545" t="s">
        <v>38</v>
      </c>
      <c r="D545">
        <v>1530</v>
      </c>
      <c r="E545">
        <v>120</v>
      </c>
      <c r="F545">
        <v>15</v>
      </c>
      <c r="G545">
        <v>22950</v>
      </c>
      <c r="H545" t="s">
        <v>77</v>
      </c>
      <c r="I545">
        <v>1377</v>
      </c>
      <c r="J545">
        <v>6273</v>
      </c>
      <c r="K545" s="9">
        <v>45481</v>
      </c>
      <c r="L545" t="s">
        <v>42</v>
      </c>
      <c r="M545" t="s">
        <v>30</v>
      </c>
      <c r="N545" s="11">
        <f>_xlfn.XLOOKUP(B545,Summary!$C$4:$C$9,Summary!$B$4:$B$9)</f>
        <v>0.19</v>
      </c>
    </row>
    <row r="546" spans="1:14" x14ac:dyDescent="0.25">
      <c r="A546">
        <v>76757</v>
      </c>
      <c r="B546" t="s">
        <v>31</v>
      </c>
      <c r="C546" t="s">
        <v>38</v>
      </c>
      <c r="D546">
        <v>1659</v>
      </c>
      <c r="E546">
        <v>120</v>
      </c>
      <c r="F546">
        <v>300</v>
      </c>
      <c r="G546">
        <v>497700</v>
      </c>
      <c r="H546" t="s">
        <v>77</v>
      </c>
      <c r="I546">
        <v>34839</v>
      </c>
      <c r="J546">
        <v>48111</v>
      </c>
      <c r="K546" s="9">
        <v>45482</v>
      </c>
      <c r="L546" t="s">
        <v>42</v>
      </c>
      <c r="M546" t="s">
        <v>36</v>
      </c>
      <c r="N546" s="11">
        <f>_xlfn.XLOOKUP(B546,Summary!$C$4:$C$9,Summary!$B$4:$B$9)</f>
        <v>0.23</v>
      </c>
    </row>
    <row r="547" spans="1:14" x14ac:dyDescent="0.25">
      <c r="A547">
        <v>43969</v>
      </c>
      <c r="B547" t="s">
        <v>31</v>
      </c>
      <c r="C547" t="s">
        <v>37</v>
      </c>
      <c r="D547">
        <v>1757</v>
      </c>
      <c r="E547">
        <v>10</v>
      </c>
      <c r="F547">
        <v>20</v>
      </c>
      <c r="G547">
        <v>35140</v>
      </c>
      <c r="H547" t="s">
        <v>77</v>
      </c>
      <c r="I547">
        <v>2108.4</v>
      </c>
      <c r="J547">
        <v>15461.599999999999</v>
      </c>
      <c r="K547" s="9">
        <v>45482</v>
      </c>
      <c r="L547" t="s">
        <v>42</v>
      </c>
      <c r="M547" t="s">
        <v>26</v>
      </c>
      <c r="N547" s="11">
        <f>_xlfn.XLOOKUP(B547,Summary!$C$4:$C$9,Summary!$B$4:$B$9)</f>
        <v>0.23</v>
      </c>
    </row>
    <row r="548" spans="1:14" x14ac:dyDescent="0.25">
      <c r="A548">
        <v>29801</v>
      </c>
      <c r="B548" t="s">
        <v>46</v>
      </c>
      <c r="C548" t="s">
        <v>40</v>
      </c>
      <c r="D548">
        <v>2761</v>
      </c>
      <c r="E548">
        <v>260</v>
      </c>
      <c r="F548">
        <v>12</v>
      </c>
      <c r="G548">
        <v>33132</v>
      </c>
      <c r="H548" t="s">
        <v>76</v>
      </c>
      <c r="I548">
        <v>3975.84</v>
      </c>
      <c r="J548">
        <v>20873.16</v>
      </c>
      <c r="K548" s="9">
        <v>45482</v>
      </c>
      <c r="L548" t="s">
        <v>43</v>
      </c>
      <c r="M548" t="s">
        <v>33</v>
      </c>
      <c r="N548" s="11">
        <f>_xlfn.XLOOKUP(B548,Summary!$C$4:$C$9,Summary!$B$4:$B$9)</f>
        <v>0.2</v>
      </c>
    </row>
    <row r="549" spans="1:14" x14ac:dyDescent="0.25">
      <c r="A549">
        <v>81538</v>
      </c>
      <c r="B549" t="s">
        <v>34</v>
      </c>
      <c r="C549" t="s">
        <v>37</v>
      </c>
      <c r="D549">
        <v>2620</v>
      </c>
      <c r="E549">
        <v>10</v>
      </c>
      <c r="F549">
        <v>15</v>
      </c>
      <c r="G549">
        <v>39300</v>
      </c>
      <c r="H549" t="s">
        <v>77</v>
      </c>
      <c r="I549">
        <v>1965</v>
      </c>
      <c r="J549">
        <v>11135</v>
      </c>
      <c r="K549" s="9">
        <v>45483</v>
      </c>
      <c r="L549" t="s">
        <v>42</v>
      </c>
      <c r="M549" t="s">
        <v>30</v>
      </c>
      <c r="N549" s="11">
        <f>_xlfn.XLOOKUP(B549,Summary!$C$4:$C$9,Summary!$B$4:$B$9)</f>
        <v>0.18</v>
      </c>
    </row>
    <row r="550" spans="1:14" x14ac:dyDescent="0.25">
      <c r="A550">
        <v>67944</v>
      </c>
      <c r="B550" t="s">
        <v>44</v>
      </c>
      <c r="C550" t="s">
        <v>40</v>
      </c>
      <c r="D550">
        <v>1123</v>
      </c>
      <c r="E550">
        <v>260</v>
      </c>
      <c r="F550">
        <v>12</v>
      </c>
      <c r="G550">
        <v>13476</v>
      </c>
      <c r="H550" t="s">
        <v>76</v>
      </c>
      <c r="I550">
        <v>673.8</v>
      </c>
      <c r="J550">
        <v>9433.2000000000007</v>
      </c>
      <c r="K550" s="9">
        <v>45484</v>
      </c>
      <c r="L550" t="s">
        <v>42</v>
      </c>
      <c r="M550" t="s">
        <v>33</v>
      </c>
      <c r="N550" s="11">
        <f>_xlfn.XLOOKUP(B550,Summary!$C$4:$C$9,Summary!$B$4:$B$9)</f>
        <v>0.22</v>
      </c>
    </row>
    <row r="551" spans="1:14" x14ac:dyDescent="0.25">
      <c r="A551">
        <v>70536</v>
      </c>
      <c r="B551" t="s">
        <v>34</v>
      </c>
      <c r="C551" t="s">
        <v>40</v>
      </c>
      <c r="D551">
        <v>2876</v>
      </c>
      <c r="E551">
        <v>260</v>
      </c>
      <c r="F551">
        <v>350</v>
      </c>
      <c r="G551">
        <v>1006600</v>
      </c>
      <c r="H551" t="s">
        <v>76</v>
      </c>
      <c r="I551">
        <v>70462</v>
      </c>
      <c r="J551">
        <v>188378</v>
      </c>
      <c r="K551" s="9">
        <v>45484</v>
      </c>
      <c r="L551" t="s">
        <v>42</v>
      </c>
      <c r="M551" t="s">
        <v>26</v>
      </c>
      <c r="N551" s="11">
        <f>_xlfn.XLOOKUP(B551,Summary!$C$4:$C$9,Summary!$B$4:$B$9)</f>
        <v>0.18</v>
      </c>
    </row>
    <row r="552" spans="1:14" x14ac:dyDescent="0.25">
      <c r="A552">
        <v>54491</v>
      </c>
      <c r="B552" t="s">
        <v>46</v>
      </c>
      <c r="C552" t="s">
        <v>37</v>
      </c>
      <c r="D552">
        <v>2394</v>
      </c>
      <c r="E552">
        <v>10</v>
      </c>
      <c r="F552">
        <v>20</v>
      </c>
      <c r="G552">
        <v>47880</v>
      </c>
      <c r="H552" t="s">
        <v>77</v>
      </c>
      <c r="I552">
        <v>5266.8</v>
      </c>
      <c r="J552">
        <v>18673.199999999997</v>
      </c>
      <c r="K552" s="9">
        <v>45484</v>
      </c>
      <c r="L552" t="s">
        <v>43</v>
      </c>
      <c r="M552" t="s">
        <v>26</v>
      </c>
      <c r="N552" s="11">
        <f>_xlfn.XLOOKUP(B552,Summary!$C$4:$C$9,Summary!$B$4:$B$9)</f>
        <v>0.2</v>
      </c>
    </row>
    <row r="553" spans="1:14" x14ac:dyDescent="0.25">
      <c r="A553">
        <v>86292</v>
      </c>
      <c r="B553" t="s">
        <v>31</v>
      </c>
      <c r="C553" t="s">
        <v>39</v>
      </c>
      <c r="D553">
        <v>787</v>
      </c>
      <c r="E553">
        <v>250</v>
      </c>
      <c r="F553">
        <v>125</v>
      </c>
      <c r="G553">
        <v>98375</v>
      </c>
      <c r="H553" t="s">
        <v>76</v>
      </c>
      <c r="I553">
        <v>983.75</v>
      </c>
      <c r="J553">
        <v>2951.25</v>
      </c>
      <c r="K553" s="9">
        <v>45484</v>
      </c>
      <c r="L553" t="s">
        <v>41</v>
      </c>
      <c r="M553" t="s">
        <v>35</v>
      </c>
      <c r="N553" s="11">
        <f>_xlfn.XLOOKUP(B553,Summary!$C$4:$C$9,Summary!$B$4:$B$9)</f>
        <v>0.23</v>
      </c>
    </row>
    <row r="554" spans="1:14" x14ac:dyDescent="0.25">
      <c r="A554">
        <v>47162</v>
      </c>
      <c r="B554" t="s">
        <v>31</v>
      </c>
      <c r="C554" t="s">
        <v>40</v>
      </c>
      <c r="D554">
        <v>321</v>
      </c>
      <c r="E554">
        <v>260</v>
      </c>
      <c r="F554">
        <v>15</v>
      </c>
      <c r="G554">
        <v>4815</v>
      </c>
      <c r="H554" t="s">
        <v>76</v>
      </c>
      <c r="I554">
        <v>48.15</v>
      </c>
      <c r="J554">
        <v>1556.8500000000004</v>
      </c>
      <c r="K554" s="9">
        <v>45484</v>
      </c>
      <c r="L554" t="s">
        <v>41</v>
      </c>
      <c r="M554" t="s">
        <v>30</v>
      </c>
      <c r="N554" s="11">
        <f>_xlfn.XLOOKUP(B554,Summary!$C$4:$C$9,Summary!$B$4:$B$9)</f>
        <v>0.23</v>
      </c>
    </row>
    <row r="555" spans="1:14" x14ac:dyDescent="0.25">
      <c r="A555">
        <v>35316</v>
      </c>
      <c r="B555" t="s">
        <v>46</v>
      </c>
      <c r="C555" t="s">
        <v>32</v>
      </c>
      <c r="D555">
        <v>1967</v>
      </c>
      <c r="E555">
        <v>5</v>
      </c>
      <c r="F555">
        <v>15</v>
      </c>
      <c r="G555">
        <v>29505</v>
      </c>
      <c r="H555" t="s">
        <v>77</v>
      </c>
      <c r="I555">
        <v>1180.2</v>
      </c>
      <c r="J555">
        <v>8654.7999999999993</v>
      </c>
      <c r="K555" s="9">
        <v>45485</v>
      </c>
      <c r="L555" t="s">
        <v>41</v>
      </c>
      <c r="M555" t="s">
        <v>30</v>
      </c>
      <c r="N555" s="11">
        <f>_xlfn.XLOOKUP(B555,Summary!$C$4:$C$9,Summary!$B$4:$B$9)</f>
        <v>0.2</v>
      </c>
    </row>
    <row r="556" spans="1:14" x14ac:dyDescent="0.25">
      <c r="A556">
        <v>61157</v>
      </c>
      <c r="B556" t="s">
        <v>34</v>
      </c>
      <c r="C556" t="s">
        <v>27</v>
      </c>
      <c r="D556">
        <v>2851</v>
      </c>
      <c r="E556">
        <v>3</v>
      </c>
      <c r="F556">
        <v>7</v>
      </c>
      <c r="G556">
        <v>19957</v>
      </c>
      <c r="H556" t="s">
        <v>76</v>
      </c>
      <c r="I556">
        <v>798.28</v>
      </c>
      <c r="J556">
        <v>4903.7200000000012</v>
      </c>
      <c r="K556" s="9">
        <v>45485</v>
      </c>
      <c r="L556" t="s">
        <v>41</v>
      </c>
      <c r="M556" t="s">
        <v>26</v>
      </c>
      <c r="N556" s="11">
        <f>_xlfn.XLOOKUP(B556,Summary!$C$4:$C$9,Summary!$B$4:$B$9)</f>
        <v>0.18</v>
      </c>
    </row>
    <row r="557" spans="1:14" x14ac:dyDescent="0.25">
      <c r="A557">
        <v>46145</v>
      </c>
      <c r="B557" t="s">
        <v>29</v>
      </c>
      <c r="C557" t="s">
        <v>37</v>
      </c>
      <c r="D557">
        <v>1775</v>
      </c>
      <c r="E557">
        <v>10</v>
      </c>
      <c r="F557">
        <v>12</v>
      </c>
      <c r="G557">
        <v>21300</v>
      </c>
      <c r="H557" t="s">
        <v>76</v>
      </c>
      <c r="I557">
        <v>1917</v>
      </c>
      <c r="J557">
        <v>14058</v>
      </c>
      <c r="K557" s="9">
        <v>45486</v>
      </c>
      <c r="L557" t="s">
        <v>42</v>
      </c>
      <c r="M557" t="s">
        <v>33</v>
      </c>
      <c r="N557" s="11">
        <f>_xlfn.XLOOKUP(B557,Summary!$C$4:$C$9,Summary!$B$4:$B$9)</f>
        <v>0.19</v>
      </c>
    </row>
    <row r="558" spans="1:14" x14ac:dyDescent="0.25">
      <c r="A558">
        <v>21823</v>
      </c>
      <c r="B558" t="s">
        <v>31</v>
      </c>
      <c r="C558" t="s">
        <v>37</v>
      </c>
      <c r="D558">
        <v>2696</v>
      </c>
      <c r="E558">
        <v>10</v>
      </c>
      <c r="F558">
        <v>7</v>
      </c>
      <c r="G558">
        <v>18872</v>
      </c>
      <c r="H558" t="s">
        <v>77</v>
      </c>
      <c r="I558">
        <v>2453.36</v>
      </c>
      <c r="J558">
        <v>2938.6399999999994</v>
      </c>
      <c r="K558" s="9">
        <v>45486</v>
      </c>
      <c r="L558" t="s">
        <v>43</v>
      </c>
      <c r="M558" t="s">
        <v>26</v>
      </c>
      <c r="N558" s="11">
        <f>_xlfn.XLOOKUP(B558,Summary!$C$4:$C$9,Summary!$B$4:$B$9)</f>
        <v>0.23</v>
      </c>
    </row>
    <row r="559" spans="1:14" x14ac:dyDescent="0.25">
      <c r="A559">
        <v>49425</v>
      </c>
      <c r="B559" t="s">
        <v>45</v>
      </c>
      <c r="C559" t="s">
        <v>27</v>
      </c>
      <c r="D559">
        <v>1117.5</v>
      </c>
      <c r="E559">
        <v>3</v>
      </c>
      <c r="F559">
        <v>20</v>
      </c>
      <c r="G559">
        <v>22350</v>
      </c>
      <c r="H559" t="s">
        <v>77</v>
      </c>
      <c r="I559">
        <v>1341</v>
      </c>
      <c r="J559">
        <v>9834</v>
      </c>
      <c r="K559" s="9">
        <v>45486</v>
      </c>
      <c r="L559" t="s">
        <v>42</v>
      </c>
      <c r="M559" t="s">
        <v>26</v>
      </c>
      <c r="N559" s="11">
        <f>_xlfn.XLOOKUP(B559,Summary!$C$4:$C$9,Summary!$B$4:$B$9)</f>
        <v>0.24</v>
      </c>
    </row>
    <row r="560" spans="1:14" x14ac:dyDescent="0.25">
      <c r="A560">
        <v>12740</v>
      </c>
      <c r="B560" t="s">
        <v>45</v>
      </c>
      <c r="C560" t="s">
        <v>39</v>
      </c>
      <c r="D560">
        <v>1806</v>
      </c>
      <c r="E560">
        <v>250</v>
      </c>
      <c r="F560">
        <v>12</v>
      </c>
      <c r="G560">
        <v>21672</v>
      </c>
      <c r="H560" t="s">
        <v>76</v>
      </c>
      <c r="I560">
        <v>3250.8</v>
      </c>
      <c r="J560">
        <v>13003.2</v>
      </c>
      <c r="K560" s="9">
        <v>45486</v>
      </c>
      <c r="L560" t="s">
        <v>43</v>
      </c>
      <c r="M560" t="s">
        <v>33</v>
      </c>
      <c r="N560" s="11">
        <f>_xlfn.XLOOKUP(B560,Summary!$C$4:$C$9,Summary!$B$4:$B$9)</f>
        <v>0.24</v>
      </c>
    </row>
    <row r="561" spans="1:14" x14ac:dyDescent="0.25">
      <c r="A561">
        <v>25622</v>
      </c>
      <c r="B561" t="s">
        <v>44</v>
      </c>
      <c r="C561" t="s">
        <v>37</v>
      </c>
      <c r="D561">
        <v>2151</v>
      </c>
      <c r="E561">
        <v>10</v>
      </c>
      <c r="F561">
        <v>350</v>
      </c>
      <c r="G561">
        <v>752850</v>
      </c>
      <c r="H561" t="s">
        <v>76</v>
      </c>
      <c r="I561">
        <v>112927.5</v>
      </c>
      <c r="J561">
        <v>80662.5</v>
      </c>
      <c r="K561" s="9">
        <v>45486</v>
      </c>
      <c r="L561" t="s">
        <v>43</v>
      </c>
      <c r="M561" t="s">
        <v>26</v>
      </c>
      <c r="N561" s="11">
        <f>_xlfn.XLOOKUP(B561,Summary!$C$4:$C$9,Summary!$B$4:$B$9)</f>
        <v>0.22</v>
      </c>
    </row>
    <row r="562" spans="1:14" x14ac:dyDescent="0.25">
      <c r="A562">
        <v>55665</v>
      </c>
      <c r="B562" t="s">
        <v>34</v>
      </c>
      <c r="C562" t="s">
        <v>37</v>
      </c>
      <c r="D562">
        <v>914</v>
      </c>
      <c r="E562">
        <v>10</v>
      </c>
      <c r="F562">
        <v>12</v>
      </c>
      <c r="G562">
        <v>10968</v>
      </c>
      <c r="H562" t="s">
        <v>77</v>
      </c>
      <c r="I562">
        <v>1645.2</v>
      </c>
      <c r="J562">
        <v>6580.7999999999993</v>
      </c>
      <c r="K562" s="9">
        <v>45487</v>
      </c>
      <c r="L562" t="s">
        <v>43</v>
      </c>
      <c r="M562" t="s">
        <v>33</v>
      </c>
      <c r="N562" s="11">
        <f>_xlfn.XLOOKUP(B562,Summary!$C$4:$C$9,Summary!$B$4:$B$9)</f>
        <v>0.18</v>
      </c>
    </row>
    <row r="563" spans="1:14" x14ac:dyDescent="0.25">
      <c r="A563">
        <v>19793</v>
      </c>
      <c r="B563" t="s">
        <v>31</v>
      </c>
      <c r="C563" t="s">
        <v>38</v>
      </c>
      <c r="D563">
        <v>1976</v>
      </c>
      <c r="E563">
        <v>120</v>
      </c>
      <c r="F563">
        <v>20</v>
      </c>
      <c r="G563">
        <v>39520</v>
      </c>
      <c r="H563" t="s">
        <v>77</v>
      </c>
      <c r="I563">
        <v>2766.4</v>
      </c>
      <c r="J563">
        <v>16993.599999999999</v>
      </c>
      <c r="K563" s="9">
        <v>45487</v>
      </c>
      <c r="L563" t="s">
        <v>42</v>
      </c>
      <c r="M563" t="s">
        <v>26</v>
      </c>
      <c r="N563" s="11">
        <f>_xlfn.XLOOKUP(B563,Summary!$C$4:$C$9,Summary!$B$4:$B$9)</f>
        <v>0.23</v>
      </c>
    </row>
    <row r="564" spans="1:14" x14ac:dyDescent="0.25">
      <c r="A564">
        <v>71327</v>
      </c>
      <c r="B564" t="s">
        <v>45</v>
      </c>
      <c r="C564" t="s">
        <v>38</v>
      </c>
      <c r="D564">
        <v>736</v>
      </c>
      <c r="E564">
        <v>120</v>
      </c>
      <c r="F564">
        <v>20</v>
      </c>
      <c r="G564">
        <v>14720</v>
      </c>
      <c r="H564" t="s">
        <v>76</v>
      </c>
      <c r="I564">
        <v>588.79999999999995</v>
      </c>
      <c r="J564">
        <v>6771.2000000000007</v>
      </c>
      <c r="K564" s="9">
        <v>45487</v>
      </c>
      <c r="L564" t="s">
        <v>41</v>
      </c>
      <c r="M564" t="s">
        <v>26</v>
      </c>
      <c r="N564" s="11">
        <f>_xlfn.XLOOKUP(B564,Summary!$C$4:$C$9,Summary!$B$4:$B$9)</f>
        <v>0.24</v>
      </c>
    </row>
    <row r="565" spans="1:14" x14ac:dyDescent="0.25">
      <c r="A565">
        <v>54440</v>
      </c>
      <c r="B565" t="s">
        <v>29</v>
      </c>
      <c r="C565" t="s">
        <v>39</v>
      </c>
      <c r="D565">
        <v>1531</v>
      </c>
      <c r="E565">
        <v>250</v>
      </c>
      <c r="F565">
        <v>20</v>
      </c>
      <c r="G565">
        <v>30620</v>
      </c>
      <c r="H565" t="s">
        <v>77</v>
      </c>
      <c r="I565">
        <v>3674.4</v>
      </c>
      <c r="J565">
        <v>11635.599999999999</v>
      </c>
      <c r="K565" s="9">
        <v>45487</v>
      </c>
      <c r="L565" t="s">
        <v>43</v>
      </c>
      <c r="M565" t="s">
        <v>26</v>
      </c>
      <c r="N565" s="11">
        <f>_xlfn.XLOOKUP(B565,Summary!$C$4:$C$9,Summary!$B$4:$B$9)</f>
        <v>0.19</v>
      </c>
    </row>
    <row r="566" spans="1:14" x14ac:dyDescent="0.25">
      <c r="A566">
        <v>69792</v>
      </c>
      <c r="B566" t="s">
        <v>31</v>
      </c>
      <c r="C566" t="s">
        <v>37</v>
      </c>
      <c r="D566">
        <v>2425.5</v>
      </c>
      <c r="E566">
        <v>10</v>
      </c>
      <c r="F566">
        <v>12</v>
      </c>
      <c r="G566">
        <v>29106</v>
      </c>
      <c r="H566" t="s">
        <v>77</v>
      </c>
      <c r="I566">
        <v>3201.66</v>
      </c>
      <c r="J566">
        <v>18627.840000000004</v>
      </c>
      <c r="K566" s="9">
        <v>45487</v>
      </c>
      <c r="L566" t="s">
        <v>43</v>
      </c>
      <c r="M566" t="s">
        <v>33</v>
      </c>
      <c r="N566" s="11">
        <f>_xlfn.XLOOKUP(B566,Summary!$C$4:$C$9,Summary!$B$4:$B$9)</f>
        <v>0.23</v>
      </c>
    </row>
    <row r="567" spans="1:14" x14ac:dyDescent="0.25">
      <c r="A567">
        <v>76683</v>
      </c>
      <c r="B567" t="s">
        <v>29</v>
      </c>
      <c r="C567" t="s">
        <v>38</v>
      </c>
      <c r="D567">
        <v>2966</v>
      </c>
      <c r="E567">
        <v>120</v>
      </c>
      <c r="F567">
        <v>350</v>
      </c>
      <c r="G567">
        <v>1038100</v>
      </c>
      <c r="H567" t="s">
        <v>76</v>
      </c>
      <c r="I567">
        <v>20762</v>
      </c>
      <c r="J567">
        <v>246178</v>
      </c>
      <c r="K567" s="9">
        <v>45488</v>
      </c>
      <c r="L567" t="s">
        <v>41</v>
      </c>
      <c r="M567" t="s">
        <v>26</v>
      </c>
      <c r="N567" s="11">
        <f>_xlfn.XLOOKUP(B567,Summary!$C$4:$C$9,Summary!$B$4:$B$9)</f>
        <v>0.19</v>
      </c>
    </row>
    <row r="568" spans="1:14" x14ac:dyDescent="0.25">
      <c r="A568">
        <v>28691</v>
      </c>
      <c r="B568" t="s">
        <v>46</v>
      </c>
      <c r="C568" t="s">
        <v>40</v>
      </c>
      <c r="D568">
        <v>1135</v>
      </c>
      <c r="E568">
        <v>260</v>
      </c>
      <c r="F568">
        <v>7</v>
      </c>
      <c r="G568">
        <v>7945</v>
      </c>
      <c r="H568" t="s">
        <v>77</v>
      </c>
      <c r="I568">
        <v>556.15</v>
      </c>
      <c r="J568">
        <v>1713.8500000000004</v>
      </c>
      <c r="K568" s="9">
        <v>45488</v>
      </c>
      <c r="L568" t="s">
        <v>42</v>
      </c>
      <c r="M568" t="s">
        <v>26</v>
      </c>
      <c r="N568" s="11">
        <f>_xlfn.XLOOKUP(B568,Summary!$C$4:$C$9,Summary!$B$4:$B$9)</f>
        <v>0.2</v>
      </c>
    </row>
    <row r="569" spans="1:14" x14ac:dyDescent="0.25">
      <c r="A569">
        <v>31981</v>
      </c>
      <c r="B569" t="s">
        <v>45</v>
      </c>
      <c r="C569" t="s">
        <v>37</v>
      </c>
      <c r="D569">
        <v>380</v>
      </c>
      <c r="E569">
        <v>10</v>
      </c>
      <c r="F569">
        <v>7</v>
      </c>
      <c r="G569">
        <v>2660</v>
      </c>
      <c r="H569" t="s">
        <v>77</v>
      </c>
      <c r="I569">
        <v>292.60000000000002</v>
      </c>
      <c r="J569">
        <v>467.40000000000009</v>
      </c>
      <c r="K569" s="9">
        <v>45489</v>
      </c>
      <c r="L569" t="s">
        <v>43</v>
      </c>
      <c r="M569" t="s">
        <v>26</v>
      </c>
      <c r="N569" s="11">
        <f>_xlfn.XLOOKUP(B569,Summary!$C$4:$C$9,Summary!$B$4:$B$9)</f>
        <v>0.24</v>
      </c>
    </row>
    <row r="570" spans="1:14" x14ac:dyDescent="0.25">
      <c r="A570">
        <v>53984</v>
      </c>
      <c r="B570" t="s">
        <v>29</v>
      </c>
      <c r="C570" t="s">
        <v>37</v>
      </c>
      <c r="D570">
        <v>1158</v>
      </c>
      <c r="E570">
        <v>10</v>
      </c>
      <c r="F570">
        <v>20</v>
      </c>
      <c r="G570">
        <v>23160</v>
      </c>
      <c r="H570" t="s">
        <v>77</v>
      </c>
      <c r="I570">
        <v>3474</v>
      </c>
      <c r="J570">
        <v>8106</v>
      </c>
      <c r="K570" s="9">
        <v>45489</v>
      </c>
      <c r="L570" t="s">
        <v>43</v>
      </c>
      <c r="M570" t="s">
        <v>26</v>
      </c>
      <c r="N570" s="11">
        <f>_xlfn.XLOOKUP(B570,Summary!$C$4:$C$9,Summary!$B$4:$B$9)</f>
        <v>0.19</v>
      </c>
    </row>
    <row r="571" spans="1:14" x14ac:dyDescent="0.25">
      <c r="A571">
        <v>28659</v>
      </c>
      <c r="B571" t="s">
        <v>46</v>
      </c>
      <c r="C571" t="s">
        <v>27</v>
      </c>
      <c r="D571">
        <v>2689</v>
      </c>
      <c r="E571">
        <v>3</v>
      </c>
      <c r="F571">
        <v>15</v>
      </c>
      <c r="G571">
        <v>40335</v>
      </c>
      <c r="H571" t="s">
        <v>77</v>
      </c>
      <c r="I571">
        <v>4840.2</v>
      </c>
      <c r="J571">
        <v>8604.8000000000029</v>
      </c>
      <c r="K571" s="9">
        <v>45489</v>
      </c>
      <c r="L571" t="s">
        <v>43</v>
      </c>
      <c r="M571" t="s">
        <v>30</v>
      </c>
      <c r="N571" s="11">
        <f>_xlfn.XLOOKUP(B571,Summary!$C$4:$C$9,Summary!$B$4:$B$9)</f>
        <v>0.2</v>
      </c>
    </row>
    <row r="572" spans="1:14" x14ac:dyDescent="0.25">
      <c r="A572">
        <v>95728</v>
      </c>
      <c r="B572" t="s">
        <v>44</v>
      </c>
      <c r="C572" t="s">
        <v>32</v>
      </c>
      <c r="D572">
        <v>546</v>
      </c>
      <c r="E572">
        <v>5</v>
      </c>
      <c r="F572">
        <v>300</v>
      </c>
      <c r="G572">
        <v>163800</v>
      </c>
      <c r="H572" t="s">
        <v>77</v>
      </c>
      <c r="I572">
        <v>24570</v>
      </c>
      <c r="J572">
        <v>2730</v>
      </c>
      <c r="K572" s="9">
        <v>45490</v>
      </c>
      <c r="L572" t="s">
        <v>43</v>
      </c>
      <c r="M572" t="s">
        <v>36</v>
      </c>
      <c r="N572" s="11">
        <f>_xlfn.XLOOKUP(B572,Summary!$C$4:$C$9,Summary!$B$4:$B$9)</f>
        <v>0.22</v>
      </c>
    </row>
    <row r="573" spans="1:14" x14ac:dyDescent="0.25">
      <c r="A573">
        <v>84323</v>
      </c>
      <c r="B573" t="s">
        <v>31</v>
      </c>
      <c r="C573" t="s">
        <v>27</v>
      </c>
      <c r="D573">
        <v>1563</v>
      </c>
      <c r="E573">
        <v>3</v>
      </c>
      <c r="F573">
        <v>20</v>
      </c>
      <c r="G573">
        <v>31260</v>
      </c>
      <c r="H573" t="s">
        <v>77</v>
      </c>
      <c r="I573">
        <v>1563</v>
      </c>
      <c r="J573">
        <v>14067</v>
      </c>
      <c r="K573" s="9">
        <v>45491</v>
      </c>
      <c r="L573" t="s">
        <v>42</v>
      </c>
      <c r="M573" t="s">
        <v>26</v>
      </c>
      <c r="N573" s="11">
        <f>_xlfn.XLOOKUP(B573,Summary!$C$4:$C$9,Summary!$B$4:$B$9)</f>
        <v>0.23</v>
      </c>
    </row>
    <row r="574" spans="1:14" x14ac:dyDescent="0.25">
      <c r="A574">
        <v>34457</v>
      </c>
      <c r="B574" t="s">
        <v>45</v>
      </c>
      <c r="C574" t="s">
        <v>40</v>
      </c>
      <c r="D574">
        <v>1282</v>
      </c>
      <c r="E574">
        <v>260</v>
      </c>
      <c r="F574">
        <v>20</v>
      </c>
      <c r="G574">
        <v>25640</v>
      </c>
      <c r="H574" t="s">
        <v>77</v>
      </c>
      <c r="I574">
        <v>2051.1999999999998</v>
      </c>
      <c r="J574">
        <v>10768.8</v>
      </c>
      <c r="K574" s="9">
        <v>45491</v>
      </c>
      <c r="L574" t="s">
        <v>42</v>
      </c>
      <c r="M574" t="s">
        <v>26</v>
      </c>
      <c r="N574" s="11">
        <f>_xlfn.XLOOKUP(B574,Summary!$C$4:$C$9,Summary!$B$4:$B$9)</f>
        <v>0.24</v>
      </c>
    </row>
    <row r="575" spans="1:14" x14ac:dyDescent="0.25">
      <c r="A575">
        <v>43580</v>
      </c>
      <c r="B575" t="s">
        <v>44</v>
      </c>
      <c r="C575" t="s">
        <v>37</v>
      </c>
      <c r="D575">
        <v>1197</v>
      </c>
      <c r="E575">
        <v>10</v>
      </c>
      <c r="F575">
        <v>350</v>
      </c>
      <c r="G575">
        <v>418950</v>
      </c>
      <c r="H575" t="s">
        <v>77</v>
      </c>
      <c r="I575">
        <v>50274</v>
      </c>
      <c r="J575">
        <v>57456</v>
      </c>
      <c r="K575" s="9">
        <v>45491</v>
      </c>
      <c r="L575" t="s">
        <v>43</v>
      </c>
      <c r="M575" t="s">
        <v>26</v>
      </c>
      <c r="N575" s="11">
        <f>_xlfn.XLOOKUP(B575,Summary!$C$4:$C$9,Summary!$B$4:$B$9)</f>
        <v>0.22</v>
      </c>
    </row>
    <row r="576" spans="1:14" x14ac:dyDescent="0.25">
      <c r="A576">
        <v>27636</v>
      </c>
      <c r="B576" t="s">
        <v>29</v>
      </c>
      <c r="C576" t="s">
        <v>37</v>
      </c>
      <c r="D576">
        <v>2125</v>
      </c>
      <c r="E576">
        <v>10</v>
      </c>
      <c r="F576">
        <v>7</v>
      </c>
      <c r="G576">
        <v>14875</v>
      </c>
      <c r="H576" t="s">
        <v>76</v>
      </c>
      <c r="I576">
        <v>1041.25</v>
      </c>
      <c r="J576">
        <v>3208.75</v>
      </c>
      <c r="K576" s="9">
        <v>45493</v>
      </c>
      <c r="L576" t="s">
        <v>42</v>
      </c>
      <c r="M576" t="s">
        <v>26</v>
      </c>
      <c r="N576" s="11">
        <f>_xlfn.XLOOKUP(B576,Summary!$C$4:$C$9,Summary!$B$4:$B$9)</f>
        <v>0.19</v>
      </c>
    </row>
    <row r="577" spans="1:14" x14ac:dyDescent="0.25">
      <c r="A577">
        <v>38625</v>
      </c>
      <c r="B577" t="s">
        <v>45</v>
      </c>
      <c r="C577" t="s">
        <v>39</v>
      </c>
      <c r="D577">
        <v>808</v>
      </c>
      <c r="E577">
        <v>250</v>
      </c>
      <c r="F577">
        <v>300</v>
      </c>
      <c r="G577">
        <v>242400</v>
      </c>
      <c r="H577" t="s">
        <v>76</v>
      </c>
      <c r="I577">
        <v>19392</v>
      </c>
      <c r="J577">
        <v>21008</v>
      </c>
      <c r="K577" s="9">
        <v>45493</v>
      </c>
      <c r="L577" t="s">
        <v>42</v>
      </c>
      <c r="M577" t="s">
        <v>36</v>
      </c>
      <c r="N577" s="11">
        <f>_xlfn.XLOOKUP(B577,Summary!$C$4:$C$9,Summary!$B$4:$B$9)</f>
        <v>0.24</v>
      </c>
    </row>
    <row r="578" spans="1:14" x14ac:dyDescent="0.25">
      <c r="A578">
        <v>39945</v>
      </c>
      <c r="B578" t="s">
        <v>45</v>
      </c>
      <c r="C578" t="s">
        <v>38</v>
      </c>
      <c r="D578">
        <v>588</v>
      </c>
      <c r="E578">
        <v>120</v>
      </c>
      <c r="F578">
        <v>20</v>
      </c>
      <c r="G578">
        <v>11760</v>
      </c>
      <c r="H578" t="s">
        <v>76</v>
      </c>
      <c r="I578">
        <v>823.2</v>
      </c>
      <c r="J578">
        <v>5056.7999999999993</v>
      </c>
      <c r="K578" s="9">
        <v>45496</v>
      </c>
      <c r="L578" t="s">
        <v>42</v>
      </c>
      <c r="M578" t="s">
        <v>26</v>
      </c>
      <c r="N578" s="11">
        <f>_xlfn.XLOOKUP(B578,Summary!$C$4:$C$9,Summary!$B$4:$B$9)</f>
        <v>0.24</v>
      </c>
    </row>
    <row r="579" spans="1:14" x14ac:dyDescent="0.25">
      <c r="A579">
        <v>90957</v>
      </c>
      <c r="B579" t="s">
        <v>46</v>
      </c>
      <c r="C579" t="s">
        <v>38</v>
      </c>
      <c r="D579">
        <v>1269</v>
      </c>
      <c r="E579">
        <v>120</v>
      </c>
      <c r="F579">
        <v>350</v>
      </c>
      <c r="G579">
        <v>444150</v>
      </c>
      <c r="H579" t="s">
        <v>77</v>
      </c>
      <c r="I579">
        <v>39973.5</v>
      </c>
      <c r="J579">
        <v>74236.5</v>
      </c>
      <c r="K579" s="9">
        <v>45496</v>
      </c>
      <c r="L579" t="s">
        <v>42</v>
      </c>
      <c r="M579" t="s">
        <v>26</v>
      </c>
      <c r="N579" s="11">
        <f>_xlfn.XLOOKUP(B579,Summary!$C$4:$C$9,Summary!$B$4:$B$9)</f>
        <v>0.2</v>
      </c>
    </row>
    <row r="580" spans="1:14" x14ac:dyDescent="0.25">
      <c r="A580">
        <v>75990</v>
      </c>
      <c r="B580" t="s">
        <v>31</v>
      </c>
      <c r="C580" t="s">
        <v>37</v>
      </c>
      <c r="D580">
        <v>1198</v>
      </c>
      <c r="E580">
        <v>10</v>
      </c>
      <c r="F580">
        <v>12</v>
      </c>
      <c r="G580">
        <v>14376</v>
      </c>
      <c r="H580" t="s">
        <v>76</v>
      </c>
      <c r="I580">
        <v>1581.36</v>
      </c>
      <c r="J580">
        <v>9200.64</v>
      </c>
      <c r="K580" s="9">
        <v>45496</v>
      </c>
      <c r="L580" t="s">
        <v>43</v>
      </c>
      <c r="M580" t="s">
        <v>33</v>
      </c>
      <c r="N580" s="11">
        <f>_xlfn.XLOOKUP(B580,Summary!$C$4:$C$9,Summary!$B$4:$B$9)</f>
        <v>0.23</v>
      </c>
    </row>
    <row r="581" spans="1:14" x14ac:dyDescent="0.25">
      <c r="A581">
        <v>57775</v>
      </c>
      <c r="B581" t="s">
        <v>46</v>
      </c>
      <c r="C581" t="s">
        <v>39</v>
      </c>
      <c r="D581">
        <v>1565</v>
      </c>
      <c r="E581">
        <v>250</v>
      </c>
      <c r="F581">
        <v>15</v>
      </c>
      <c r="G581">
        <v>23475</v>
      </c>
      <c r="H581" t="s">
        <v>76</v>
      </c>
      <c r="I581">
        <v>3051.75</v>
      </c>
      <c r="J581">
        <v>4773.25</v>
      </c>
      <c r="K581" s="9">
        <v>45497</v>
      </c>
      <c r="L581" t="s">
        <v>43</v>
      </c>
      <c r="M581" t="s">
        <v>30</v>
      </c>
      <c r="N581" s="11">
        <f>_xlfn.XLOOKUP(B581,Summary!$C$4:$C$9,Summary!$B$4:$B$9)</f>
        <v>0.2</v>
      </c>
    </row>
    <row r="582" spans="1:14" x14ac:dyDescent="0.25">
      <c r="A582">
        <v>37971</v>
      </c>
      <c r="B582" t="s">
        <v>44</v>
      </c>
      <c r="C582" t="s">
        <v>40</v>
      </c>
      <c r="D582">
        <v>2460</v>
      </c>
      <c r="E582">
        <v>260</v>
      </c>
      <c r="F582">
        <v>300</v>
      </c>
      <c r="G582">
        <v>738000</v>
      </c>
      <c r="H582" t="s">
        <v>76</v>
      </c>
      <c r="I582">
        <v>59040</v>
      </c>
      <c r="J582">
        <v>63960</v>
      </c>
      <c r="K582" s="9">
        <v>45497</v>
      </c>
      <c r="L582" t="s">
        <v>42</v>
      </c>
      <c r="M582" t="s">
        <v>36</v>
      </c>
      <c r="N582" s="11">
        <f>_xlfn.XLOOKUP(B582,Summary!$C$4:$C$9,Summary!$B$4:$B$9)</f>
        <v>0.22</v>
      </c>
    </row>
    <row r="583" spans="1:14" x14ac:dyDescent="0.25">
      <c r="A583">
        <v>86012</v>
      </c>
      <c r="B583" t="s">
        <v>34</v>
      </c>
      <c r="C583" t="s">
        <v>32</v>
      </c>
      <c r="D583">
        <v>1282</v>
      </c>
      <c r="E583">
        <v>5</v>
      </c>
      <c r="F583">
        <v>20</v>
      </c>
      <c r="G583">
        <v>25640</v>
      </c>
      <c r="H583" t="s">
        <v>77</v>
      </c>
      <c r="I583">
        <v>2051.1999999999998</v>
      </c>
      <c r="J583">
        <v>10768.8</v>
      </c>
      <c r="K583" s="9">
        <v>45497</v>
      </c>
      <c r="L583" t="s">
        <v>42</v>
      </c>
      <c r="M583" t="s">
        <v>26</v>
      </c>
      <c r="N583" s="11">
        <f>_xlfn.XLOOKUP(B583,Summary!$C$4:$C$9,Summary!$B$4:$B$9)</f>
        <v>0.18</v>
      </c>
    </row>
    <row r="584" spans="1:14" x14ac:dyDescent="0.25">
      <c r="A584">
        <v>87004</v>
      </c>
      <c r="B584" t="s">
        <v>45</v>
      </c>
      <c r="C584" t="s">
        <v>32</v>
      </c>
      <c r="D584">
        <v>2996</v>
      </c>
      <c r="E584">
        <v>5</v>
      </c>
      <c r="F584">
        <v>7</v>
      </c>
      <c r="G584">
        <v>20972</v>
      </c>
      <c r="H584" t="s">
        <v>77</v>
      </c>
      <c r="I584">
        <v>2936.08</v>
      </c>
      <c r="J584">
        <v>3055.9199999999983</v>
      </c>
      <c r="K584" s="9">
        <v>45497</v>
      </c>
      <c r="L584" t="s">
        <v>43</v>
      </c>
      <c r="M584" t="s">
        <v>26</v>
      </c>
      <c r="N584" s="11">
        <f>_xlfn.XLOOKUP(B584,Summary!$C$4:$C$9,Summary!$B$4:$B$9)</f>
        <v>0.24</v>
      </c>
    </row>
    <row r="585" spans="1:14" x14ac:dyDescent="0.25">
      <c r="A585">
        <v>64530</v>
      </c>
      <c r="B585" t="s">
        <v>34</v>
      </c>
      <c r="C585" t="s">
        <v>38</v>
      </c>
      <c r="D585">
        <v>1333</v>
      </c>
      <c r="E585">
        <v>120</v>
      </c>
      <c r="F585">
        <v>7</v>
      </c>
      <c r="G585">
        <v>9331</v>
      </c>
      <c r="H585" t="s">
        <v>77</v>
      </c>
      <c r="I585">
        <v>559.86</v>
      </c>
      <c r="J585">
        <v>2106.1399999999994</v>
      </c>
      <c r="K585" s="9">
        <v>45499</v>
      </c>
      <c r="L585" t="s">
        <v>42</v>
      </c>
      <c r="M585" t="s">
        <v>26</v>
      </c>
      <c r="N585" s="11">
        <f>_xlfn.XLOOKUP(B585,Summary!$C$4:$C$9,Summary!$B$4:$B$9)</f>
        <v>0.18</v>
      </c>
    </row>
    <row r="586" spans="1:14" x14ac:dyDescent="0.25">
      <c r="A586">
        <v>88497</v>
      </c>
      <c r="B586" t="s">
        <v>46</v>
      </c>
      <c r="C586" t="s">
        <v>40</v>
      </c>
      <c r="D586">
        <v>1393</v>
      </c>
      <c r="E586">
        <v>260</v>
      </c>
      <c r="F586">
        <v>12</v>
      </c>
      <c r="G586">
        <v>16716</v>
      </c>
      <c r="H586" t="s">
        <v>77</v>
      </c>
      <c r="I586">
        <v>2340.2399999999998</v>
      </c>
      <c r="J586">
        <v>10196.76</v>
      </c>
      <c r="K586" s="9">
        <v>45499</v>
      </c>
      <c r="L586" t="s">
        <v>43</v>
      </c>
      <c r="M586" t="s">
        <v>33</v>
      </c>
      <c r="N586" s="11">
        <f>_xlfn.XLOOKUP(B586,Summary!$C$4:$C$9,Summary!$B$4:$B$9)</f>
        <v>0.2</v>
      </c>
    </row>
    <row r="587" spans="1:14" x14ac:dyDescent="0.25">
      <c r="A587">
        <v>21634</v>
      </c>
      <c r="B587" t="s">
        <v>45</v>
      </c>
      <c r="C587" t="s">
        <v>32</v>
      </c>
      <c r="D587">
        <v>2031</v>
      </c>
      <c r="E587">
        <v>5</v>
      </c>
      <c r="F587">
        <v>15</v>
      </c>
      <c r="G587">
        <v>30465</v>
      </c>
      <c r="H587" t="s">
        <v>76</v>
      </c>
      <c r="I587">
        <v>1218.5999999999999</v>
      </c>
      <c r="J587">
        <v>8936.4000000000015</v>
      </c>
      <c r="K587" s="9">
        <v>45500</v>
      </c>
      <c r="L587" t="s">
        <v>41</v>
      </c>
      <c r="M587" t="s">
        <v>30</v>
      </c>
      <c r="N587" s="11">
        <f>_xlfn.XLOOKUP(B587,Summary!$C$4:$C$9,Summary!$B$4:$B$9)</f>
        <v>0.24</v>
      </c>
    </row>
    <row r="588" spans="1:14" x14ac:dyDescent="0.25">
      <c r="A588">
        <v>87537</v>
      </c>
      <c r="B588" t="s">
        <v>46</v>
      </c>
      <c r="C588" t="s">
        <v>40</v>
      </c>
      <c r="D588">
        <v>1778</v>
      </c>
      <c r="E588">
        <v>260</v>
      </c>
      <c r="F588">
        <v>350</v>
      </c>
      <c r="G588">
        <v>622300</v>
      </c>
      <c r="H588" t="s">
        <v>76</v>
      </c>
      <c r="I588">
        <v>24892</v>
      </c>
      <c r="J588">
        <v>135128</v>
      </c>
      <c r="K588" s="9">
        <v>45501</v>
      </c>
      <c r="L588" t="s">
        <v>41</v>
      </c>
      <c r="M588" t="s">
        <v>26</v>
      </c>
      <c r="N588" s="11">
        <f>_xlfn.XLOOKUP(B588,Summary!$C$4:$C$9,Summary!$B$4:$B$9)</f>
        <v>0.2</v>
      </c>
    </row>
    <row r="589" spans="1:14" x14ac:dyDescent="0.25">
      <c r="A589">
        <v>30283</v>
      </c>
      <c r="B589" t="s">
        <v>29</v>
      </c>
      <c r="C589" t="s">
        <v>37</v>
      </c>
      <c r="D589">
        <v>278</v>
      </c>
      <c r="E589">
        <v>10</v>
      </c>
      <c r="F589">
        <v>15</v>
      </c>
      <c r="G589">
        <v>4170</v>
      </c>
      <c r="H589" t="s">
        <v>76</v>
      </c>
      <c r="I589">
        <v>583.79999999999995</v>
      </c>
      <c r="J589">
        <v>806.19999999999982</v>
      </c>
      <c r="K589" s="9">
        <v>45501</v>
      </c>
      <c r="L589" t="s">
        <v>43</v>
      </c>
      <c r="M589" t="s">
        <v>30</v>
      </c>
      <c r="N589" s="11">
        <f>_xlfn.XLOOKUP(B589,Summary!$C$4:$C$9,Summary!$B$4:$B$9)</f>
        <v>0.19</v>
      </c>
    </row>
    <row r="590" spans="1:14" x14ac:dyDescent="0.25">
      <c r="A590">
        <v>78263</v>
      </c>
      <c r="B590" t="s">
        <v>45</v>
      </c>
      <c r="C590" t="s">
        <v>27</v>
      </c>
      <c r="D590">
        <v>2567</v>
      </c>
      <c r="E590">
        <v>3</v>
      </c>
      <c r="F590">
        <v>15</v>
      </c>
      <c r="G590">
        <v>38505</v>
      </c>
      <c r="H590" t="s">
        <v>77</v>
      </c>
      <c r="I590">
        <v>5005.6499999999996</v>
      </c>
      <c r="J590">
        <v>7829.3499999999985</v>
      </c>
      <c r="K590" s="9">
        <v>45502</v>
      </c>
      <c r="L590" t="s">
        <v>43</v>
      </c>
      <c r="M590" t="s">
        <v>30</v>
      </c>
      <c r="N590" s="11">
        <f>_xlfn.XLOOKUP(B590,Summary!$C$4:$C$9,Summary!$B$4:$B$9)</f>
        <v>0.24</v>
      </c>
    </row>
    <row r="591" spans="1:14" x14ac:dyDescent="0.25">
      <c r="A591">
        <v>99081</v>
      </c>
      <c r="B591" t="s">
        <v>46</v>
      </c>
      <c r="C591" t="s">
        <v>32</v>
      </c>
      <c r="D591">
        <v>2227.5</v>
      </c>
      <c r="E591">
        <v>5</v>
      </c>
      <c r="F591">
        <v>350</v>
      </c>
      <c r="G591">
        <v>779625</v>
      </c>
      <c r="H591" t="s">
        <v>76</v>
      </c>
      <c r="I591">
        <v>109147.5</v>
      </c>
      <c r="J591">
        <v>91327.5</v>
      </c>
      <c r="K591" s="9">
        <v>45502</v>
      </c>
      <c r="L591" t="s">
        <v>43</v>
      </c>
      <c r="M591" t="s">
        <v>26</v>
      </c>
      <c r="N591" s="11">
        <f>_xlfn.XLOOKUP(B591,Summary!$C$4:$C$9,Summary!$B$4:$B$9)</f>
        <v>0.2</v>
      </c>
    </row>
    <row r="592" spans="1:14" x14ac:dyDescent="0.25">
      <c r="A592">
        <v>81264</v>
      </c>
      <c r="B592" t="s">
        <v>29</v>
      </c>
      <c r="C592" t="s">
        <v>27</v>
      </c>
      <c r="D592">
        <v>887</v>
      </c>
      <c r="E592">
        <v>3</v>
      </c>
      <c r="F592">
        <v>125</v>
      </c>
      <c r="G592">
        <v>110875</v>
      </c>
      <c r="H592" t="s">
        <v>77</v>
      </c>
      <c r="I592">
        <v>6652.5</v>
      </c>
      <c r="J592">
        <v>-2217.5</v>
      </c>
      <c r="K592" s="9">
        <v>45503</v>
      </c>
      <c r="L592" t="s">
        <v>42</v>
      </c>
      <c r="M592" t="s">
        <v>35</v>
      </c>
      <c r="N592" s="11">
        <f>_xlfn.XLOOKUP(B592,Summary!$C$4:$C$9,Summary!$B$4:$B$9)</f>
        <v>0.19</v>
      </c>
    </row>
    <row r="593" spans="1:14" x14ac:dyDescent="0.25">
      <c r="A593">
        <v>63797</v>
      </c>
      <c r="B593" t="s">
        <v>46</v>
      </c>
      <c r="C593" t="s">
        <v>39</v>
      </c>
      <c r="D593">
        <v>2001</v>
      </c>
      <c r="E593">
        <v>250</v>
      </c>
      <c r="F593">
        <v>300</v>
      </c>
      <c r="G593">
        <v>600300</v>
      </c>
      <c r="H593" t="s">
        <v>77</v>
      </c>
      <c r="I593">
        <v>0</v>
      </c>
      <c r="J593">
        <v>100050</v>
      </c>
      <c r="K593" s="9">
        <v>45503</v>
      </c>
      <c r="L593" t="s">
        <v>28</v>
      </c>
      <c r="M593" t="s">
        <v>36</v>
      </c>
      <c r="N593" s="11">
        <f>_xlfn.XLOOKUP(B593,Summary!$C$4:$C$9,Summary!$B$4:$B$9)</f>
        <v>0.2</v>
      </c>
    </row>
    <row r="594" spans="1:14" x14ac:dyDescent="0.25">
      <c r="A594">
        <v>73311</v>
      </c>
      <c r="B594" t="s">
        <v>31</v>
      </c>
      <c r="C594" t="s">
        <v>27</v>
      </c>
      <c r="D594">
        <v>2181</v>
      </c>
      <c r="E594">
        <v>3</v>
      </c>
      <c r="F594">
        <v>300</v>
      </c>
      <c r="G594">
        <v>654300</v>
      </c>
      <c r="H594" t="s">
        <v>76</v>
      </c>
      <c r="I594">
        <v>45801</v>
      </c>
      <c r="J594">
        <v>63249</v>
      </c>
      <c r="K594" s="9">
        <v>45504</v>
      </c>
      <c r="L594" t="s">
        <v>42</v>
      </c>
      <c r="M594" t="s">
        <v>36</v>
      </c>
      <c r="N594" s="11">
        <f>_xlfn.XLOOKUP(B594,Summary!$C$4:$C$9,Summary!$B$4:$B$9)</f>
        <v>0.23</v>
      </c>
    </row>
    <row r="595" spans="1:14" x14ac:dyDescent="0.25">
      <c r="A595">
        <v>78784</v>
      </c>
      <c r="B595" t="s">
        <v>29</v>
      </c>
      <c r="C595" t="s">
        <v>27</v>
      </c>
      <c r="D595">
        <v>2300</v>
      </c>
      <c r="E595">
        <v>3</v>
      </c>
      <c r="F595">
        <v>15</v>
      </c>
      <c r="G595">
        <v>34500</v>
      </c>
      <c r="H595" t="s">
        <v>76</v>
      </c>
      <c r="I595">
        <v>4830</v>
      </c>
      <c r="J595">
        <v>6670</v>
      </c>
      <c r="K595" s="9">
        <v>45504</v>
      </c>
      <c r="L595" t="s">
        <v>43</v>
      </c>
      <c r="M595" t="s">
        <v>30</v>
      </c>
      <c r="N595" s="11">
        <f>_xlfn.XLOOKUP(B595,Summary!$C$4:$C$9,Summary!$B$4:$B$9)</f>
        <v>0.19</v>
      </c>
    </row>
    <row r="596" spans="1:14" x14ac:dyDescent="0.25">
      <c r="A596">
        <v>14689</v>
      </c>
      <c r="B596" t="s">
        <v>31</v>
      </c>
      <c r="C596" t="s">
        <v>27</v>
      </c>
      <c r="D596">
        <v>2441</v>
      </c>
      <c r="E596">
        <v>3</v>
      </c>
      <c r="F596">
        <v>125</v>
      </c>
      <c r="G596">
        <v>305125</v>
      </c>
      <c r="H596" t="s">
        <v>77</v>
      </c>
      <c r="I596">
        <v>33563.75</v>
      </c>
      <c r="J596">
        <v>-21358.75</v>
      </c>
      <c r="K596" s="9">
        <v>45504</v>
      </c>
      <c r="L596" t="s">
        <v>43</v>
      </c>
      <c r="M596" t="s">
        <v>35</v>
      </c>
      <c r="N596" s="11">
        <f>_xlfn.XLOOKUP(B596,Summary!$C$4:$C$9,Summary!$B$4:$B$9)</f>
        <v>0.23</v>
      </c>
    </row>
    <row r="597" spans="1:14" x14ac:dyDescent="0.25">
      <c r="A597">
        <v>69219</v>
      </c>
      <c r="B597" t="s">
        <v>44</v>
      </c>
      <c r="C597" t="s">
        <v>37</v>
      </c>
      <c r="D597">
        <v>571</v>
      </c>
      <c r="E597">
        <v>10</v>
      </c>
      <c r="F597">
        <v>12</v>
      </c>
      <c r="G597">
        <v>6852</v>
      </c>
      <c r="H597" t="s">
        <v>76</v>
      </c>
      <c r="I597">
        <v>890.76</v>
      </c>
      <c r="J597">
        <v>4248.24</v>
      </c>
      <c r="K597" s="9">
        <v>45505</v>
      </c>
      <c r="L597" t="s">
        <v>43</v>
      </c>
      <c r="M597" t="s">
        <v>33</v>
      </c>
      <c r="N597" s="11">
        <f>_xlfn.XLOOKUP(B597,Summary!$C$4:$C$9,Summary!$B$4:$B$9)</f>
        <v>0.22</v>
      </c>
    </row>
    <row r="598" spans="1:14" x14ac:dyDescent="0.25">
      <c r="A598">
        <v>40882</v>
      </c>
      <c r="B598" t="s">
        <v>45</v>
      </c>
      <c r="C598" t="s">
        <v>37</v>
      </c>
      <c r="D598">
        <v>2918</v>
      </c>
      <c r="E598">
        <v>10</v>
      </c>
      <c r="F598">
        <v>300</v>
      </c>
      <c r="G598">
        <v>875400</v>
      </c>
      <c r="H598" t="s">
        <v>76</v>
      </c>
      <c r="I598">
        <v>35016</v>
      </c>
      <c r="J598">
        <v>110884</v>
      </c>
      <c r="K598" s="9">
        <v>45505</v>
      </c>
      <c r="L598" t="s">
        <v>41</v>
      </c>
      <c r="M598" t="s">
        <v>36</v>
      </c>
      <c r="N598" s="11">
        <f>_xlfn.XLOOKUP(B598,Summary!$C$4:$C$9,Summary!$B$4:$B$9)</f>
        <v>0.24</v>
      </c>
    </row>
    <row r="599" spans="1:14" x14ac:dyDescent="0.25">
      <c r="A599">
        <v>21831</v>
      </c>
      <c r="B599" t="s">
        <v>46</v>
      </c>
      <c r="C599" t="s">
        <v>27</v>
      </c>
      <c r="D599">
        <v>2852</v>
      </c>
      <c r="E599">
        <v>3</v>
      </c>
      <c r="F599">
        <v>350</v>
      </c>
      <c r="G599">
        <v>998200</v>
      </c>
      <c r="H599" t="s">
        <v>76</v>
      </c>
      <c r="I599">
        <v>19964</v>
      </c>
      <c r="J599">
        <v>236716</v>
      </c>
      <c r="K599" s="9">
        <v>45506</v>
      </c>
      <c r="L599" t="s">
        <v>41</v>
      </c>
      <c r="M599" t="s">
        <v>26</v>
      </c>
      <c r="N599" s="11">
        <f>_xlfn.XLOOKUP(B599,Summary!$C$4:$C$9,Summary!$B$4:$B$9)</f>
        <v>0.2</v>
      </c>
    </row>
    <row r="600" spans="1:14" x14ac:dyDescent="0.25">
      <c r="A600">
        <v>13326</v>
      </c>
      <c r="B600" t="s">
        <v>31</v>
      </c>
      <c r="C600" t="s">
        <v>37</v>
      </c>
      <c r="D600">
        <v>1496</v>
      </c>
      <c r="E600">
        <v>10</v>
      </c>
      <c r="F600">
        <v>350</v>
      </c>
      <c r="G600">
        <v>523600</v>
      </c>
      <c r="H600" t="s">
        <v>76</v>
      </c>
      <c r="I600">
        <v>31416</v>
      </c>
      <c r="J600">
        <v>103224</v>
      </c>
      <c r="K600" s="9">
        <v>45507</v>
      </c>
      <c r="L600" t="s">
        <v>42</v>
      </c>
      <c r="M600" t="s">
        <v>26</v>
      </c>
      <c r="N600" s="11">
        <f>_xlfn.XLOOKUP(B600,Summary!$C$4:$C$9,Summary!$B$4:$B$9)</f>
        <v>0.23</v>
      </c>
    </row>
    <row r="601" spans="1:14" x14ac:dyDescent="0.25">
      <c r="A601">
        <v>51914</v>
      </c>
      <c r="B601" t="s">
        <v>46</v>
      </c>
      <c r="C601" t="s">
        <v>40</v>
      </c>
      <c r="D601">
        <v>1645</v>
      </c>
      <c r="E601">
        <v>260</v>
      </c>
      <c r="F601">
        <v>125</v>
      </c>
      <c r="G601">
        <v>205625</v>
      </c>
      <c r="H601" t="s">
        <v>76</v>
      </c>
      <c r="I601">
        <v>14393.75</v>
      </c>
      <c r="J601">
        <v>-6168.75</v>
      </c>
      <c r="K601" s="9">
        <v>45508</v>
      </c>
      <c r="L601" t="s">
        <v>42</v>
      </c>
      <c r="M601" t="s">
        <v>35</v>
      </c>
      <c r="N601" s="11">
        <f>_xlfn.XLOOKUP(B601,Summary!$C$4:$C$9,Summary!$B$4:$B$9)</f>
        <v>0.2</v>
      </c>
    </row>
    <row r="602" spans="1:14" x14ac:dyDescent="0.25">
      <c r="A602">
        <v>31955</v>
      </c>
      <c r="B602" t="s">
        <v>44</v>
      </c>
      <c r="C602" t="s">
        <v>40</v>
      </c>
      <c r="D602">
        <v>1074</v>
      </c>
      <c r="E602">
        <v>260</v>
      </c>
      <c r="F602">
        <v>125</v>
      </c>
      <c r="G602">
        <v>134250</v>
      </c>
      <c r="H602" t="s">
        <v>77</v>
      </c>
      <c r="I602">
        <v>5370</v>
      </c>
      <c r="J602">
        <v>0</v>
      </c>
      <c r="K602" s="9">
        <v>45509</v>
      </c>
      <c r="L602" t="s">
        <v>41</v>
      </c>
      <c r="M602" t="s">
        <v>35</v>
      </c>
      <c r="N602" s="11">
        <f>_xlfn.XLOOKUP(B602,Summary!$C$4:$C$9,Summary!$B$4:$B$9)</f>
        <v>0.22</v>
      </c>
    </row>
    <row r="603" spans="1:14" x14ac:dyDescent="0.25">
      <c r="A603">
        <v>62488</v>
      </c>
      <c r="B603" t="s">
        <v>29</v>
      </c>
      <c r="C603" t="s">
        <v>40</v>
      </c>
      <c r="D603">
        <v>472</v>
      </c>
      <c r="E603">
        <v>260</v>
      </c>
      <c r="F603">
        <v>12</v>
      </c>
      <c r="G603">
        <v>5664</v>
      </c>
      <c r="H603" t="s">
        <v>77</v>
      </c>
      <c r="I603">
        <v>623.04</v>
      </c>
      <c r="J603">
        <v>3624.96</v>
      </c>
      <c r="K603" s="9">
        <v>45509</v>
      </c>
      <c r="L603" t="s">
        <v>43</v>
      </c>
      <c r="M603" t="s">
        <v>33</v>
      </c>
      <c r="N603" s="11">
        <f>_xlfn.XLOOKUP(B603,Summary!$C$4:$C$9,Summary!$B$4:$B$9)</f>
        <v>0.19</v>
      </c>
    </row>
    <row r="604" spans="1:14" x14ac:dyDescent="0.25">
      <c r="A604">
        <v>85015</v>
      </c>
      <c r="B604" t="s">
        <v>46</v>
      </c>
      <c r="C604" t="s">
        <v>38</v>
      </c>
      <c r="D604">
        <v>345</v>
      </c>
      <c r="E604">
        <v>120</v>
      </c>
      <c r="F604">
        <v>125</v>
      </c>
      <c r="G604">
        <v>43125</v>
      </c>
      <c r="H604" t="s">
        <v>76</v>
      </c>
      <c r="I604">
        <v>0</v>
      </c>
      <c r="J604">
        <v>1725</v>
      </c>
      <c r="K604" s="9">
        <v>45509</v>
      </c>
      <c r="L604" t="s">
        <v>28</v>
      </c>
      <c r="M604" t="s">
        <v>35</v>
      </c>
      <c r="N604" s="11">
        <f>_xlfn.XLOOKUP(B604,Summary!$C$4:$C$9,Summary!$B$4:$B$9)</f>
        <v>0.2</v>
      </c>
    </row>
    <row r="605" spans="1:14" x14ac:dyDescent="0.25">
      <c r="A605">
        <v>75108</v>
      </c>
      <c r="B605" t="s">
        <v>45</v>
      </c>
      <c r="C605" t="s">
        <v>39</v>
      </c>
      <c r="D605">
        <v>1153</v>
      </c>
      <c r="E605">
        <v>250</v>
      </c>
      <c r="F605">
        <v>15</v>
      </c>
      <c r="G605">
        <v>17295</v>
      </c>
      <c r="H605" t="s">
        <v>76</v>
      </c>
      <c r="I605">
        <v>1037.7</v>
      </c>
      <c r="J605">
        <v>4727.2999999999993</v>
      </c>
      <c r="K605" s="9">
        <v>45509</v>
      </c>
      <c r="L605" t="s">
        <v>42</v>
      </c>
      <c r="M605" t="s">
        <v>30</v>
      </c>
      <c r="N605" s="11">
        <f>_xlfn.XLOOKUP(B605,Summary!$C$4:$C$9,Summary!$B$4:$B$9)</f>
        <v>0.24</v>
      </c>
    </row>
    <row r="606" spans="1:14" x14ac:dyDescent="0.25">
      <c r="A606">
        <v>15324</v>
      </c>
      <c r="B606" t="s">
        <v>34</v>
      </c>
      <c r="C606" t="s">
        <v>37</v>
      </c>
      <c r="D606">
        <v>1934</v>
      </c>
      <c r="E606">
        <v>10</v>
      </c>
      <c r="F606">
        <v>20</v>
      </c>
      <c r="G606">
        <v>38680</v>
      </c>
      <c r="H606" t="s">
        <v>76</v>
      </c>
      <c r="I606">
        <v>3094.4</v>
      </c>
      <c r="J606">
        <v>16245.599999999999</v>
      </c>
      <c r="K606" s="9">
        <v>45509</v>
      </c>
      <c r="L606" t="s">
        <v>42</v>
      </c>
      <c r="M606" t="s">
        <v>26</v>
      </c>
      <c r="N606" s="11">
        <f>_xlfn.XLOOKUP(B606,Summary!$C$4:$C$9,Summary!$B$4:$B$9)</f>
        <v>0.18</v>
      </c>
    </row>
    <row r="607" spans="1:14" x14ac:dyDescent="0.25">
      <c r="A607">
        <v>64404</v>
      </c>
      <c r="B607" t="s">
        <v>45</v>
      </c>
      <c r="C607" t="s">
        <v>37</v>
      </c>
      <c r="D607">
        <v>2663</v>
      </c>
      <c r="E607">
        <v>10</v>
      </c>
      <c r="F607">
        <v>20</v>
      </c>
      <c r="G607">
        <v>53260</v>
      </c>
      <c r="H607" t="s">
        <v>76</v>
      </c>
      <c r="I607">
        <v>2663</v>
      </c>
      <c r="J607">
        <v>23967</v>
      </c>
      <c r="K607" s="9">
        <v>45510</v>
      </c>
      <c r="L607" t="s">
        <v>42</v>
      </c>
      <c r="M607" t="s">
        <v>26</v>
      </c>
      <c r="N607" s="11">
        <f>_xlfn.XLOOKUP(B607,Summary!$C$4:$C$9,Summary!$B$4:$B$9)</f>
        <v>0.24</v>
      </c>
    </row>
    <row r="608" spans="1:14" x14ac:dyDescent="0.25">
      <c r="A608">
        <v>64826</v>
      </c>
      <c r="B608" t="s">
        <v>46</v>
      </c>
      <c r="C608" t="s">
        <v>40</v>
      </c>
      <c r="D608">
        <v>1630.5</v>
      </c>
      <c r="E608">
        <v>260</v>
      </c>
      <c r="F608">
        <v>15</v>
      </c>
      <c r="G608">
        <v>24457.5</v>
      </c>
      <c r="H608" t="s">
        <v>76</v>
      </c>
      <c r="I608">
        <v>2201.1750000000002</v>
      </c>
      <c r="J608">
        <v>5951.3249999999989</v>
      </c>
      <c r="K608" s="9">
        <v>45510</v>
      </c>
      <c r="L608" t="s">
        <v>42</v>
      </c>
      <c r="M608" t="s">
        <v>30</v>
      </c>
      <c r="N608" s="11">
        <f>_xlfn.XLOOKUP(B608,Summary!$C$4:$C$9,Summary!$B$4:$B$9)</f>
        <v>0.2</v>
      </c>
    </row>
    <row r="609" spans="1:14" x14ac:dyDescent="0.25">
      <c r="A609">
        <v>32556</v>
      </c>
      <c r="B609" t="s">
        <v>45</v>
      </c>
      <c r="C609" t="s">
        <v>39</v>
      </c>
      <c r="D609">
        <v>986</v>
      </c>
      <c r="E609">
        <v>250</v>
      </c>
      <c r="F609">
        <v>350</v>
      </c>
      <c r="G609">
        <v>345100</v>
      </c>
      <c r="H609" t="s">
        <v>77</v>
      </c>
      <c r="I609">
        <v>41412</v>
      </c>
      <c r="J609">
        <v>47328</v>
      </c>
      <c r="K609" s="9">
        <v>45512</v>
      </c>
      <c r="L609" t="s">
        <v>43</v>
      </c>
      <c r="M609" t="s">
        <v>26</v>
      </c>
      <c r="N609" s="11">
        <f>_xlfn.XLOOKUP(B609,Summary!$C$4:$C$9,Summary!$B$4:$B$9)</f>
        <v>0.24</v>
      </c>
    </row>
    <row r="610" spans="1:14" x14ac:dyDescent="0.25">
      <c r="A610">
        <v>83594</v>
      </c>
      <c r="B610" t="s">
        <v>29</v>
      </c>
      <c r="C610" t="s">
        <v>37</v>
      </c>
      <c r="D610">
        <v>1945</v>
      </c>
      <c r="E610">
        <v>10</v>
      </c>
      <c r="F610">
        <v>15</v>
      </c>
      <c r="G610">
        <v>29175</v>
      </c>
      <c r="H610" t="s">
        <v>77</v>
      </c>
      <c r="I610">
        <v>875.25</v>
      </c>
      <c r="J610">
        <v>8849.75</v>
      </c>
      <c r="K610" s="9">
        <v>45512</v>
      </c>
      <c r="L610" t="s">
        <v>41</v>
      </c>
      <c r="M610" t="s">
        <v>30</v>
      </c>
      <c r="N610" s="11">
        <f>_xlfn.XLOOKUP(B610,Summary!$C$4:$C$9,Summary!$B$4:$B$9)</f>
        <v>0.19</v>
      </c>
    </row>
    <row r="611" spans="1:14" x14ac:dyDescent="0.25">
      <c r="A611">
        <v>21609</v>
      </c>
      <c r="B611" t="s">
        <v>31</v>
      </c>
      <c r="C611" t="s">
        <v>32</v>
      </c>
      <c r="D611">
        <v>1976</v>
      </c>
      <c r="E611">
        <v>5</v>
      </c>
      <c r="F611">
        <v>20</v>
      </c>
      <c r="G611">
        <v>39520</v>
      </c>
      <c r="H611" t="s">
        <v>77</v>
      </c>
      <c r="I611">
        <v>2766.4</v>
      </c>
      <c r="J611">
        <v>16993.599999999999</v>
      </c>
      <c r="K611" s="9">
        <v>45513</v>
      </c>
      <c r="L611" t="s">
        <v>42</v>
      </c>
      <c r="M611" t="s">
        <v>26</v>
      </c>
      <c r="N611" s="11">
        <f>_xlfn.XLOOKUP(B611,Summary!$C$4:$C$9,Summary!$B$4:$B$9)</f>
        <v>0.23</v>
      </c>
    </row>
    <row r="612" spans="1:14" x14ac:dyDescent="0.25">
      <c r="A612">
        <v>60931</v>
      </c>
      <c r="B612" t="s">
        <v>45</v>
      </c>
      <c r="C612" t="s">
        <v>40</v>
      </c>
      <c r="D612">
        <v>3199.5</v>
      </c>
      <c r="E612">
        <v>260</v>
      </c>
      <c r="F612">
        <v>15</v>
      </c>
      <c r="G612">
        <v>47992.5</v>
      </c>
      <c r="H612" t="s">
        <v>76</v>
      </c>
      <c r="I612">
        <v>5279.1749999999993</v>
      </c>
      <c r="J612">
        <v>10718.324999999999</v>
      </c>
      <c r="K612" s="9">
        <v>45513</v>
      </c>
      <c r="L612" t="s">
        <v>43</v>
      </c>
      <c r="M612" t="s">
        <v>30</v>
      </c>
      <c r="N612" s="11">
        <f>_xlfn.XLOOKUP(B612,Summary!$C$4:$C$9,Summary!$B$4:$B$9)</f>
        <v>0.24</v>
      </c>
    </row>
    <row r="613" spans="1:14" x14ac:dyDescent="0.25">
      <c r="A613">
        <v>34107</v>
      </c>
      <c r="B613" t="s">
        <v>34</v>
      </c>
      <c r="C613" t="s">
        <v>32</v>
      </c>
      <c r="D613">
        <v>2321</v>
      </c>
      <c r="E613">
        <v>5</v>
      </c>
      <c r="F613">
        <v>12</v>
      </c>
      <c r="G613">
        <v>27852</v>
      </c>
      <c r="H613" t="s">
        <v>76</v>
      </c>
      <c r="I613">
        <v>2506.6799999999998</v>
      </c>
      <c r="J613">
        <v>18382.32</v>
      </c>
      <c r="K613" s="9">
        <v>45513</v>
      </c>
      <c r="L613" t="s">
        <v>42</v>
      </c>
      <c r="M613" t="s">
        <v>33</v>
      </c>
      <c r="N613" s="11">
        <f>_xlfn.XLOOKUP(B613,Summary!$C$4:$C$9,Summary!$B$4:$B$9)</f>
        <v>0.18</v>
      </c>
    </row>
    <row r="614" spans="1:14" x14ac:dyDescent="0.25">
      <c r="A614">
        <v>83124</v>
      </c>
      <c r="B614" t="s">
        <v>34</v>
      </c>
      <c r="C614" t="s">
        <v>38</v>
      </c>
      <c r="D614">
        <v>1262</v>
      </c>
      <c r="E614">
        <v>120</v>
      </c>
      <c r="F614">
        <v>15</v>
      </c>
      <c r="G614">
        <v>18930</v>
      </c>
      <c r="H614" t="s">
        <v>77</v>
      </c>
      <c r="I614">
        <v>1325.1</v>
      </c>
      <c r="J614">
        <v>4984.9000000000015</v>
      </c>
      <c r="K614" s="9">
        <v>45514</v>
      </c>
      <c r="L614" t="s">
        <v>42</v>
      </c>
      <c r="M614" t="s">
        <v>30</v>
      </c>
      <c r="N614" s="11">
        <f>_xlfn.XLOOKUP(B614,Summary!$C$4:$C$9,Summary!$B$4:$B$9)</f>
        <v>0.18</v>
      </c>
    </row>
    <row r="615" spans="1:14" x14ac:dyDescent="0.25">
      <c r="A615">
        <v>96074</v>
      </c>
      <c r="B615" t="s">
        <v>44</v>
      </c>
      <c r="C615" t="s">
        <v>37</v>
      </c>
      <c r="D615">
        <v>974</v>
      </c>
      <c r="E615">
        <v>10</v>
      </c>
      <c r="F615">
        <v>15</v>
      </c>
      <c r="G615">
        <v>14610</v>
      </c>
      <c r="H615" t="s">
        <v>77</v>
      </c>
      <c r="I615">
        <v>0</v>
      </c>
      <c r="J615">
        <v>4870</v>
      </c>
      <c r="K615" s="9">
        <v>45514</v>
      </c>
      <c r="L615" t="s">
        <v>28</v>
      </c>
      <c r="M615" t="s">
        <v>30</v>
      </c>
      <c r="N615" s="11">
        <f>_xlfn.XLOOKUP(B615,Summary!$C$4:$C$9,Summary!$B$4:$B$9)</f>
        <v>0.22</v>
      </c>
    </row>
    <row r="616" spans="1:14" x14ac:dyDescent="0.25">
      <c r="A616">
        <v>11942</v>
      </c>
      <c r="B616" t="s">
        <v>44</v>
      </c>
      <c r="C616" t="s">
        <v>27</v>
      </c>
      <c r="D616">
        <v>494</v>
      </c>
      <c r="E616">
        <v>3</v>
      </c>
      <c r="F616">
        <v>300</v>
      </c>
      <c r="G616">
        <v>148200</v>
      </c>
      <c r="H616" t="s">
        <v>77</v>
      </c>
      <c r="I616">
        <v>1482</v>
      </c>
      <c r="J616">
        <v>23218</v>
      </c>
      <c r="K616" s="9">
        <v>45516</v>
      </c>
      <c r="L616" t="s">
        <v>41</v>
      </c>
      <c r="M616" t="s">
        <v>36</v>
      </c>
      <c r="N616" s="11">
        <f>_xlfn.XLOOKUP(B616,Summary!$C$4:$C$9,Summary!$B$4:$B$9)</f>
        <v>0.22</v>
      </c>
    </row>
    <row r="617" spans="1:14" x14ac:dyDescent="0.25">
      <c r="A617">
        <v>78170</v>
      </c>
      <c r="B617" t="s">
        <v>34</v>
      </c>
      <c r="C617" t="s">
        <v>39</v>
      </c>
      <c r="D617">
        <v>2436</v>
      </c>
      <c r="E617">
        <v>250</v>
      </c>
      <c r="F617">
        <v>300</v>
      </c>
      <c r="G617">
        <v>730800</v>
      </c>
      <c r="H617" t="s">
        <v>76</v>
      </c>
      <c r="I617">
        <v>43848</v>
      </c>
      <c r="J617">
        <v>77952</v>
      </c>
      <c r="K617" s="9">
        <v>45520</v>
      </c>
      <c r="L617" t="s">
        <v>42</v>
      </c>
      <c r="M617" t="s">
        <v>36</v>
      </c>
      <c r="N617" s="11">
        <f>_xlfn.XLOOKUP(B617,Summary!$C$4:$C$9,Summary!$B$4:$B$9)</f>
        <v>0.18</v>
      </c>
    </row>
    <row r="618" spans="1:14" x14ac:dyDescent="0.25">
      <c r="A618">
        <v>85862</v>
      </c>
      <c r="B618" t="s">
        <v>46</v>
      </c>
      <c r="C618" t="s">
        <v>32</v>
      </c>
      <c r="D618">
        <v>200</v>
      </c>
      <c r="E618">
        <v>5</v>
      </c>
      <c r="F618">
        <v>350</v>
      </c>
      <c r="G618">
        <v>70000</v>
      </c>
      <c r="H618" t="s">
        <v>76</v>
      </c>
      <c r="I618">
        <v>9800</v>
      </c>
      <c r="J618">
        <v>8200</v>
      </c>
      <c r="K618" s="9">
        <v>45520</v>
      </c>
      <c r="L618" t="s">
        <v>43</v>
      </c>
      <c r="M618" t="s">
        <v>26</v>
      </c>
      <c r="N618" s="11">
        <f>_xlfn.XLOOKUP(B618,Summary!$C$4:$C$9,Summary!$B$4:$B$9)</f>
        <v>0.2</v>
      </c>
    </row>
    <row r="619" spans="1:14" x14ac:dyDescent="0.25">
      <c r="A619">
        <v>77156</v>
      </c>
      <c r="B619" t="s">
        <v>31</v>
      </c>
      <c r="C619" t="s">
        <v>39</v>
      </c>
      <c r="D619">
        <v>1744</v>
      </c>
      <c r="E619">
        <v>250</v>
      </c>
      <c r="F619">
        <v>125</v>
      </c>
      <c r="G619">
        <v>218000</v>
      </c>
      <c r="H619" t="s">
        <v>76</v>
      </c>
      <c r="I619">
        <v>2180</v>
      </c>
      <c r="J619">
        <v>6540</v>
      </c>
      <c r="K619" s="9">
        <v>45521</v>
      </c>
      <c r="L619" t="s">
        <v>41</v>
      </c>
      <c r="M619" t="s">
        <v>35</v>
      </c>
      <c r="N619" s="11">
        <f>_xlfn.XLOOKUP(B619,Summary!$C$4:$C$9,Summary!$B$4:$B$9)</f>
        <v>0.23</v>
      </c>
    </row>
    <row r="620" spans="1:14" x14ac:dyDescent="0.25">
      <c r="A620">
        <v>48322</v>
      </c>
      <c r="B620" t="s">
        <v>44</v>
      </c>
      <c r="C620" t="s">
        <v>32</v>
      </c>
      <c r="D620">
        <v>2214</v>
      </c>
      <c r="E620">
        <v>5</v>
      </c>
      <c r="F620">
        <v>15</v>
      </c>
      <c r="G620">
        <v>33210</v>
      </c>
      <c r="H620" t="s">
        <v>77</v>
      </c>
      <c r="I620">
        <v>332.1</v>
      </c>
      <c r="J620">
        <v>10737.900000000001</v>
      </c>
      <c r="K620" s="9">
        <v>45521</v>
      </c>
      <c r="L620" t="s">
        <v>41</v>
      </c>
      <c r="M620" t="s">
        <v>30</v>
      </c>
      <c r="N620" s="11">
        <f>_xlfn.XLOOKUP(B620,Summary!$C$4:$C$9,Summary!$B$4:$B$9)</f>
        <v>0.22</v>
      </c>
    </row>
    <row r="621" spans="1:14" x14ac:dyDescent="0.25">
      <c r="A621">
        <v>12366</v>
      </c>
      <c r="B621" t="s">
        <v>29</v>
      </c>
      <c r="C621" t="s">
        <v>37</v>
      </c>
      <c r="D621">
        <v>1531</v>
      </c>
      <c r="E621">
        <v>10</v>
      </c>
      <c r="F621">
        <v>20</v>
      </c>
      <c r="G621">
        <v>30620</v>
      </c>
      <c r="H621" t="s">
        <v>76</v>
      </c>
      <c r="I621">
        <v>3674.4</v>
      </c>
      <c r="J621">
        <v>11635.599999999999</v>
      </c>
      <c r="K621" s="9">
        <v>45522</v>
      </c>
      <c r="L621" t="s">
        <v>43</v>
      </c>
      <c r="M621" t="s">
        <v>26</v>
      </c>
      <c r="N621" s="11">
        <f>_xlfn.XLOOKUP(B621,Summary!$C$4:$C$9,Summary!$B$4:$B$9)</f>
        <v>0.19</v>
      </c>
    </row>
    <row r="622" spans="1:14" x14ac:dyDescent="0.25">
      <c r="A622">
        <v>39556</v>
      </c>
      <c r="B622" t="s">
        <v>34</v>
      </c>
      <c r="C622" t="s">
        <v>37</v>
      </c>
      <c r="D622">
        <v>1583</v>
      </c>
      <c r="E622">
        <v>10</v>
      </c>
      <c r="F622">
        <v>125</v>
      </c>
      <c r="G622">
        <v>197875</v>
      </c>
      <c r="H622" t="s">
        <v>77</v>
      </c>
      <c r="I622">
        <v>25723.75</v>
      </c>
      <c r="J622">
        <v>-17808.75</v>
      </c>
      <c r="K622" s="9">
        <v>45522</v>
      </c>
      <c r="L622" t="s">
        <v>43</v>
      </c>
      <c r="M622" t="s">
        <v>35</v>
      </c>
      <c r="N622" s="11">
        <f>_xlfn.XLOOKUP(B622,Summary!$C$4:$C$9,Summary!$B$4:$B$9)</f>
        <v>0.18</v>
      </c>
    </row>
    <row r="623" spans="1:14" x14ac:dyDescent="0.25">
      <c r="A623">
        <v>65787</v>
      </c>
      <c r="B623" t="s">
        <v>46</v>
      </c>
      <c r="C623" t="s">
        <v>32</v>
      </c>
      <c r="D623">
        <v>345</v>
      </c>
      <c r="E623">
        <v>5</v>
      </c>
      <c r="F623">
        <v>125</v>
      </c>
      <c r="G623">
        <v>43125</v>
      </c>
      <c r="H623" t="s">
        <v>77</v>
      </c>
      <c r="I623">
        <v>0</v>
      </c>
      <c r="J623">
        <v>1725</v>
      </c>
      <c r="K623" s="9">
        <v>45522</v>
      </c>
      <c r="L623" t="s">
        <v>28</v>
      </c>
      <c r="M623" t="s">
        <v>35</v>
      </c>
      <c r="N623" s="11">
        <f>_xlfn.XLOOKUP(B623,Summary!$C$4:$C$9,Summary!$B$4:$B$9)</f>
        <v>0.2</v>
      </c>
    </row>
    <row r="624" spans="1:14" x14ac:dyDescent="0.25">
      <c r="A624">
        <v>13567</v>
      </c>
      <c r="B624" t="s">
        <v>45</v>
      </c>
      <c r="C624" t="s">
        <v>37</v>
      </c>
      <c r="D624">
        <v>2992</v>
      </c>
      <c r="E624">
        <v>10</v>
      </c>
      <c r="F624">
        <v>125</v>
      </c>
      <c r="G624">
        <v>374000</v>
      </c>
      <c r="H624" t="s">
        <v>76</v>
      </c>
      <c r="I624">
        <v>18700</v>
      </c>
      <c r="J624">
        <v>-3740</v>
      </c>
      <c r="K624" s="9">
        <v>45523</v>
      </c>
      <c r="L624" t="s">
        <v>42</v>
      </c>
      <c r="M624" t="s">
        <v>35</v>
      </c>
      <c r="N624" s="11">
        <f>_xlfn.XLOOKUP(B624,Summary!$C$4:$C$9,Summary!$B$4:$B$9)</f>
        <v>0.24</v>
      </c>
    </row>
    <row r="625" spans="1:14" x14ac:dyDescent="0.25">
      <c r="A625">
        <v>88127</v>
      </c>
      <c r="B625" t="s">
        <v>45</v>
      </c>
      <c r="C625" t="s">
        <v>39</v>
      </c>
      <c r="D625">
        <v>2807</v>
      </c>
      <c r="E625">
        <v>250</v>
      </c>
      <c r="F625">
        <v>350</v>
      </c>
      <c r="G625">
        <v>982450</v>
      </c>
      <c r="H625" t="s">
        <v>77</v>
      </c>
      <c r="I625">
        <v>98245</v>
      </c>
      <c r="J625">
        <v>154385</v>
      </c>
      <c r="K625" s="9">
        <v>45523</v>
      </c>
      <c r="L625" t="s">
        <v>43</v>
      </c>
      <c r="M625" t="s">
        <v>26</v>
      </c>
      <c r="N625" s="11">
        <f>_xlfn.XLOOKUP(B625,Summary!$C$4:$C$9,Summary!$B$4:$B$9)</f>
        <v>0.24</v>
      </c>
    </row>
    <row r="626" spans="1:14" x14ac:dyDescent="0.25">
      <c r="A626">
        <v>41860</v>
      </c>
      <c r="B626" t="s">
        <v>44</v>
      </c>
      <c r="C626" t="s">
        <v>27</v>
      </c>
      <c r="D626">
        <v>367</v>
      </c>
      <c r="E626">
        <v>3</v>
      </c>
      <c r="F626">
        <v>12</v>
      </c>
      <c r="G626">
        <v>4404</v>
      </c>
      <c r="H626" t="s">
        <v>77</v>
      </c>
      <c r="I626">
        <v>396.36</v>
      </c>
      <c r="J626">
        <v>2906.64</v>
      </c>
      <c r="K626" s="9">
        <v>45523</v>
      </c>
      <c r="L626" t="s">
        <v>42</v>
      </c>
      <c r="M626" t="s">
        <v>33</v>
      </c>
      <c r="N626" s="11">
        <f>_xlfn.XLOOKUP(B626,Summary!$C$4:$C$9,Summary!$B$4:$B$9)</f>
        <v>0.22</v>
      </c>
    </row>
    <row r="627" spans="1:14" x14ac:dyDescent="0.25">
      <c r="A627">
        <v>45002</v>
      </c>
      <c r="B627" t="s">
        <v>34</v>
      </c>
      <c r="C627" t="s">
        <v>37</v>
      </c>
      <c r="D627">
        <v>360</v>
      </c>
      <c r="E627">
        <v>10</v>
      </c>
      <c r="F627">
        <v>7</v>
      </c>
      <c r="G627">
        <v>2520</v>
      </c>
      <c r="H627" t="s">
        <v>76</v>
      </c>
      <c r="I627">
        <v>226.8</v>
      </c>
      <c r="J627">
        <v>493.19999999999982</v>
      </c>
      <c r="K627" s="9">
        <v>45523</v>
      </c>
      <c r="L627" t="s">
        <v>42</v>
      </c>
      <c r="M627" t="s">
        <v>26</v>
      </c>
      <c r="N627" s="11">
        <f>_xlfn.XLOOKUP(B627,Summary!$C$4:$C$9,Summary!$B$4:$B$9)</f>
        <v>0.18</v>
      </c>
    </row>
    <row r="628" spans="1:14" x14ac:dyDescent="0.25">
      <c r="A628">
        <v>52906</v>
      </c>
      <c r="B628" t="s">
        <v>44</v>
      </c>
      <c r="C628" t="s">
        <v>38</v>
      </c>
      <c r="D628">
        <v>1084</v>
      </c>
      <c r="E628">
        <v>120</v>
      </c>
      <c r="F628">
        <v>12</v>
      </c>
      <c r="G628">
        <v>13008</v>
      </c>
      <c r="H628" t="s">
        <v>76</v>
      </c>
      <c r="I628">
        <v>260.16000000000003</v>
      </c>
      <c r="J628">
        <v>9495.84</v>
      </c>
      <c r="K628" s="9">
        <v>45523</v>
      </c>
      <c r="L628" t="s">
        <v>41</v>
      </c>
      <c r="M628" t="s">
        <v>33</v>
      </c>
      <c r="N628" s="11">
        <f>_xlfn.XLOOKUP(B628,Summary!$C$4:$C$9,Summary!$B$4:$B$9)</f>
        <v>0.22</v>
      </c>
    </row>
    <row r="629" spans="1:14" x14ac:dyDescent="0.25">
      <c r="A629">
        <v>35553</v>
      </c>
      <c r="B629" t="s">
        <v>44</v>
      </c>
      <c r="C629" t="s">
        <v>32</v>
      </c>
      <c r="D629">
        <v>2420</v>
      </c>
      <c r="E629">
        <v>5</v>
      </c>
      <c r="F629">
        <v>7</v>
      </c>
      <c r="G629">
        <v>16940</v>
      </c>
      <c r="H629" t="s">
        <v>76</v>
      </c>
      <c r="I629">
        <v>2032.8</v>
      </c>
      <c r="J629">
        <v>2807.2000000000007</v>
      </c>
      <c r="K629" s="9">
        <v>45524</v>
      </c>
      <c r="L629" t="s">
        <v>43</v>
      </c>
      <c r="M629" t="s">
        <v>26</v>
      </c>
      <c r="N629" s="11">
        <f>_xlfn.XLOOKUP(B629,Summary!$C$4:$C$9,Summary!$B$4:$B$9)</f>
        <v>0.22</v>
      </c>
    </row>
    <row r="630" spans="1:14" x14ac:dyDescent="0.25">
      <c r="A630">
        <v>75058</v>
      </c>
      <c r="B630" t="s">
        <v>45</v>
      </c>
      <c r="C630" t="s">
        <v>32</v>
      </c>
      <c r="D630">
        <v>2797</v>
      </c>
      <c r="E630">
        <v>5</v>
      </c>
      <c r="F630">
        <v>125</v>
      </c>
      <c r="G630">
        <v>349625</v>
      </c>
      <c r="H630" t="s">
        <v>76</v>
      </c>
      <c r="I630">
        <v>31466.25</v>
      </c>
      <c r="J630">
        <v>-17481.25</v>
      </c>
      <c r="K630" s="9">
        <v>45524</v>
      </c>
      <c r="L630" t="s">
        <v>42</v>
      </c>
      <c r="M630" t="s">
        <v>35</v>
      </c>
      <c r="N630" s="11">
        <f>_xlfn.XLOOKUP(B630,Summary!$C$4:$C$9,Summary!$B$4:$B$9)</f>
        <v>0.24</v>
      </c>
    </row>
    <row r="631" spans="1:14" x14ac:dyDescent="0.25">
      <c r="A631">
        <v>44238</v>
      </c>
      <c r="B631" t="s">
        <v>44</v>
      </c>
      <c r="C631" t="s">
        <v>32</v>
      </c>
      <c r="D631">
        <v>2255</v>
      </c>
      <c r="E631">
        <v>5</v>
      </c>
      <c r="F631">
        <v>20</v>
      </c>
      <c r="G631">
        <v>45100</v>
      </c>
      <c r="H631" t="s">
        <v>76</v>
      </c>
      <c r="I631">
        <v>5863</v>
      </c>
      <c r="J631">
        <v>16687</v>
      </c>
      <c r="K631" s="9">
        <v>45525</v>
      </c>
      <c r="L631" t="s">
        <v>43</v>
      </c>
      <c r="M631" t="s">
        <v>26</v>
      </c>
      <c r="N631" s="11">
        <f>_xlfn.XLOOKUP(B631,Summary!$C$4:$C$9,Summary!$B$4:$B$9)</f>
        <v>0.22</v>
      </c>
    </row>
    <row r="632" spans="1:14" x14ac:dyDescent="0.25">
      <c r="A632">
        <v>76920</v>
      </c>
      <c r="B632" t="s">
        <v>34</v>
      </c>
      <c r="C632" t="s">
        <v>27</v>
      </c>
      <c r="D632">
        <v>3445.5</v>
      </c>
      <c r="E632">
        <v>3</v>
      </c>
      <c r="F632">
        <v>125</v>
      </c>
      <c r="G632">
        <v>430687.5</v>
      </c>
      <c r="H632" t="s">
        <v>76</v>
      </c>
      <c r="I632">
        <v>43068.75</v>
      </c>
      <c r="J632">
        <v>-25841.25</v>
      </c>
      <c r="K632" s="9">
        <v>45525</v>
      </c>
      <c r="L632" t="s">
        <v>43</v>
      </c>
      <c r="M632" t="s">
        <v>35</v>
      </c>
      <c r="N632" s="11">
        <f>_xlfn.XLOOKUP(B632,Summary!$C$4:$C$9,Summary!$B$4:$B$9)</f>
        <v>0.18</v>
      </c>
    </row>
    <row r="633" spans="1:14" x14ac:dyDescent="0.25">
      <c r="A633">
        <v>49271</v>
      </c>
      <c r="B633" t="s">
        <v>44</v>
      </c>
      <c r="C633" t="s">
        <v>27</v>
      </c>
      <c r="D633">
        <v>2579</v>
      </c>
      <c r="E633">
        <v>3</v>
      </c>
      <c r="F633">
        <v>20</v>
      </c>
      <c r="G633">
        <v>51580</v>
      </c>
      <c r="H633" t="s">
        <v>77</v>
      </c>
      <c r="I633">
        <v>7221.2</v>
      </c>
      <c r="J633">
        <v>18568.800000000003</v>
      </c>
      <c r="K633" s="9">
        <v>45525</v>
      </c>
      <c r="L633" t="s">
        <v>43</v>
      </c>
      <c r="M633" t="s">
        <v>26</v>
      </c>
      <c r="N633" s="11">
        <f>_xlfn.XLOOKUP(B633,Summary!$C$4:$C$9,Summary!$B$4:$B$9)</f>
        <v>0.22</v>
      </c>
    </row>
    <row r="634" spans="1:14" x14ac:dyDescent="0.25">
      <c r="A634">
        <v>21512</v>
      </c>
      <c r="B634" t="s">
        <v>29</v>
      </c>
      <c r="C634" t="s">
        <v>40</v>
      </c>
      <c r="D634">
        <v>259</v>
      </c>
      <c r="E634">
        <v>260</v>
      </c>
      <c r="F634">
        <v>300</v>
      </c>
      <c r="G634">
        <v>77700</v>
      </c>
      <c r="H634" t="s">
        <v>77</v>
      </c>
      <c r="I634">
        <v>1554</v>
      </c>
      <c r="J634">
        <v>11396</v>
      </c>
      <c r="K634" s="9">
        <v>45525</v>
      </c>
      <c r="L634" t="s">
        <v>41</v>
      </c>
      <c r="M634" t="s">
        <v>36</v>
      </c>
      <c r="N634" s="11">
        <f>_xlfn.XLOOKUP(B634,Summary!$C$4:$C$9,Summary!$B$4:$B$9)</f>
        <v>0.19</v>
      </c>
    </row>
    <row r="635" spans="1:14" x14ac:dyDescent="0.25">
      <c r="A635">
        <v>67288</v>
      </c>
      <c r="B635" t="s">
        <v>44</v>
      </c>
      <c r="C635" t="s">
        <v>40</v>
      </c>
      <c r="D635">
        <v>410</v>
      </c>
      <c r="E635">
        <v>260</v>
      </c>
      <c r="F635">
        <v>12</v>
      </c>
      <c r="G635">
        <v>4920</v>
      </c>
      <c r="H635" t="s">
        <v>76</v>
      </c>
      <c r="I635">
        <v>639.6</v>
      </c>
      <c r="J635">
        <v>3050.3999999999996</v>
      </c>
      <c r="K635" s="9">
        <v>45526</v>
      </c>
      <c r="L635" t="s">
        <v>43</v>
      </c>
      <c r="M635" t="s">
        <v>33</v>
      </c>
      <c r="N635" s="11">
        <f>_xlfn.XLOOKUP(B635,Summary!$C$4:$C$9,Summary!$B$4:$B$9)</f>
        <v>0.22</v>
      </c>
    </row>
    <row r="636" spans="1:14" x14ac:dyDescent="0.25">
      <c r="A636">
        <v>73642</v>
      </c>
      <c r="B636" t="s">
        <v>31</v>
      </c>
      <c r="C636" t="s">
        <v>38</v>
      </c>
      <c r="D636">
        <v>1033</v>
      </c>
      <c r="E636">
        <v>120</v>
      </c>
      <c r="F636">
        <v>20</v>
      </c>
      <c r="G636">
        <v>20660</v>
      </c>
      <c r="H636" t="s">
        <v>77</v>
      </c>
      <c r="I636">
        <v>1033</v>
      </c>
      <c r="J636">
        <v>9297</v>
      </c>
      <c r="K636" s="9">
        <v>45527</v>
      </c>
      <c r="L636" t="s">
        <v>42</v>
      </c>
      <c r="M636" t="s">
        <v>26</v>
      </c>
      <c r="N636" s="11">
        <f>_xlfn.XLOOKUP(B636,Summary!$C$4:$C$9,Summary!$B$4:$B$9)</f>
        <v>0.23</v>
      </c>
    </row>
    <row r="637" spans="1:14" x14ac:dyDescent="0.25">
      <c r="A637">
        <v>49994</v>
      </c>
      <c r="B637" t="s">
        <v>31</v>
      </c>
      <c r="C637" t="s">
        <v>38</v>
      </c>
      <c r="D637">
        <v>1967</v>
      </c>
      <c r="E637">
        <v>120</v>
      </c>
      <c r="F637">
        <v>12</v>
      </c>
      <c r="G637">
        <v>23604</v>
      </c>
      <c r="H637" t="s">
        <v>77</v>
      </c>
      <c r="I637">
        <v>2124.36</v>
      </c>
      <c r="J637">
        <v>15578.64</v>
      </c>
      <c r="K637" s="9">
        <v>45527</v>
      </c>
      <c r="L637" t="s">
        <v>42</v>
      </c>
      <c r="M637" t="s">
        <v>33</v>
      </c>
      <c r="N637" s="11">
        <f>_xlfn.XLOOKUP(B637,Summary!$C$4:$C$9,Summary!$B$4:$B$9)</f>
        <v>0.23</v>
      </c>
    </row>
    <row r="638" spans="1:14" x14ac:dyDescent="0.25">
      <c r="A638">
        <v>19437</v>
      </c>
      <c r="B638" t="s">
        <v>46</v>
      </c>
      <c r="C638" t="s">
        <v>39</v>
      </c>
      <c r="D638">
        <v>2844</v>
      </c>
      <c r="E638">
        <v>250</v>
      </c>
      <c r="F638">
        <v>15</v>
      </c>
      <c r="G638">
        <v>42660</v>
      </c>
      <c r="H638" t="s">
        <v>77</v>
      </c>
      <c r="I638">
        <v>2559.6</v>
      </c>
      <c r="J638">
        <v>11660.400000000001</v>
      </c>
      <c r="K638" s="9">
        <v>45527</v>
      </c>
      <c r="L638" t="s">
        <v>42</v>
      </c>
      <c r="M638" t="s">
        <v>30</v>
      </c>
      <c r="N638" s="11">
        <f>_xlfn.XLOOKUP(B638,Summary!$C$4:$C$9,Summary!$B$4:$B$9)</f>
        <v>0.2</v>
      </c>
    </row>
    <row r="639" spans="1:14" x14ac:dyDescent="0.25">
      <c r="A639">
        <v>83010</v>
      </c>
      <c r="B639" t="s">
        <v>31</v>
      </c>
      <c r="C639" t="s">
        <v>32</v>
      </c>
      <c r="D639">
        <v>2181</v>
      </c>
      <c r="E639">
        <v>5</v>
      </c>
      <c r="F639">
        <v>300</v>
      </c>
      <c r="G639">
        <v>654300</v>
      </c>
      <c r="H639" t="s">
        <v>77</v>
      </c>
      <c r="I639">
        <v>45801</v>
      </c>
      <c r="J639">
        <v>63249</v>
      </c>
      <c r="K639" s="9">
        <v>45528</v>
      </c>
      <c r="L639" t="s">
        <v>42</v>
      </c>
      <c r="M639" t="s">
        <v>36</v>
      </c>
      <c r="N639" s="11">
        <f>_xlfn.XLOOKUP(B639,Summary!$C$4:$C$9,Summary!$B$4:$B$9)</f>
        <v>0.23</v>
      </c>
    </row>
    <row r="640" spans="1:14" x14ac:dyDescent="0.25">
      <c r="A640">
        <v>79056</v>
      </c>
      <c r="B640" t="s">
        <v>46</v>
      </c>
      <c r="C640" t="s">
        <v>27</v>
      </c>
      <c r="D640">
        <v>1560</v>
      </c>
      <c r="E640">
        <v>3</v>
      </c>
      <c r="F640">
        <v>15</v>
      </c>
      <c r="G640">
        <v>23400</v>
      </c>
      <c r="H640" t="s">
        <v>77</v>
      </c>
      <c r="I640">
        <v>2574</v>
      </c>
      <c r="J640">
        <v>5226</v>
      </c>
      <c r="K640" s="9">
        <v>45529</v>
      </c>
      <c r="L640" t="s">
        <v>43</v>
      </c>
      <c r="M640" t="s">
        <v>30</v>
      </c>
      <c r="N640" s="11">
        <f>_xlfn.XLOOKUP(B640,Summary!$C$4:$C$9,Summary!$B$4:$B$9)</f>
        <v>0.2</v>
      </c>
    </row>
    <row r="641" spans="1:14" x14ac:dyDescent="0.25">
      <c r="A641">
        <v>70035</v>
      </c>
      <c r="B641" t="s">
        <v>31</v>
      </c>
      <c r="C641" t="s">
        <v>39</v>
      </c>
      <c r="D641">
        <v>2178</v>
      </c>
      <c r="E641">
        <v>250</v>
      </c>
      <c r="F641">
        <v>15</v>
      </c>
      <c r="G641">
        <v>32670</v>
      </c>
      <c r="H641" t="s">
        <v>77</v>
      </c>
      <c r="I641">
        <v>0</v>
      </c>
      <c r="J641">
        <v>10890</v>
      </c>
      <c r="K641" s="9">
        <v>45529</v>
      </c>
      <c r="L641" t="s">
        <v>28</v>
      </c>
      <c r="M641" t="s">
        <v>30</v>
      </c>
      <c r="N641" s="11">
        <f>_xlfn.XLOOKUP(B641,Summary!$C$4:$C$9,Summary!$B$4:$B$9)</f>
        <v>0.23</v>
      </c>
    </row>
    <row r="642" spans="1:14" x14ac:dyDescent="0.25">
      <c r="A642">
        <v>36095</v>
      </c>
      <c r="B642" t="s">
        <v>29</v>
      </c>
      <c r="C642" t="s">
        <v>27</v>
      </c>
      <c r="D642">
        <v>442</v>
      </c>
      <c r="E642">
        <v>3</v>
      </c>
      <c r="F642">
        <v>20</v>
      </c>
      <c r="G642">
        <v>8840</v>
      </c>
      <c r="H642" t="s">
        <v>76</v>
      </c>
      <c r="I642">
        <v>1149.2</v>
      </c>
      <c r="J642">
        <v>3270.8</v>
      </c>
      <c r="K642" s="9">
        <v>45529</v>
      </c>
      <c r="L642" t="s">
        <v>43</v>
      </c>
      <c r="M642" t="s">
        <v>26</v>
      </c>
      <c r="N642" s="11">
        <f>_xlfn.XLOOKUP(B642,Summary!$C$4:$C$9,Summary!$B$4:$B$9)</f>
        <v>0.19</v>
      </c>
    </row>
    <row r="643" spans="1:14" x14ac:dyDescent="0.25">
      <c r="A643">
        <v>63916</v>
      </c>
      <c r="B643" t="s">
        <v>29</v>
      </c>
      <c r="C643" t="s">
        <v>39</v>
      </c>
      <c r="D643">
        <v>888</v>
      </c>
      <c r="E643">
        <v>250</v>
      </c>
      <c r="F643">
        <v>15</v>
      </c>
      <c r="G643">
        <v>13320</v>
      </c>
      <c r="H643" t="s">
        <v>76</v>
      </c>
      <c r="I643">
        <v>0</v>
      </c>
      <c r="J643">
        <v>4440</v>
      </c>
      <c r="K643" s="9">
        <v>45529</v>
      </c>
      <c r="L643" t="s">
        <v>28</v>
      </c>
      <c r="M643" t="s">
        <v>30</v>
      </c>
      <c r="N643" s="11">
        <f>_xlfn.XLOOKUP(B643,Summary!$C$4:$C$9,Summary!$B$4:$B$9)</f>
        <v>0.19</v>
      </c>
    </row>
    <row r="644" spans="1:14" x14ac:dyDescent="0.25">
      <c r="A644">
        <v>48315</v>
      </c>
      <c r="B644" t="s">
        <v>45</v>
      </c>
      <c r="C644" t="s">
        <v>37</v>
      </c>
      <c r="D644">
        <v>912</v>
      </c>
      <c r="E644">
        <v>10</v>
      </c>
      <c r="F644">
        <v>12</v>
      </c>
      <c r="G644">
        <v>10944</v>
      </c>
      <c r="H644" t="s">
        <v>76</v>
      </c>
      <c r="I644">
        <v>0</v>
      </c>
      <c r="J644">
        <v>8208</v>
      </c>
      <c r="K644" s="9">
        <v>45530</v>
      </c>
      <c r="L644" t="s">
        <v>28</v>
      </c>
      <c r="M644" t="s">
        <v>33</v>
      </c>
      <c r="N644" s="11">
        <f>_xlfn.XLOOKUP(B644,Summary!$C$4:$C$9,Summary!$B$4:$B$9)</f>
        <v>0.24</v>
      </c>
    </row>
    <row r="645" spans="1:14" x14ac:dyDescent="0.25">
      <c r="A645">
        <v>94315</v>
      </c>
      <c r="B645" t="s">
        <v>45</v>
      </c>
      <c r="C645" t="s">
        <v>39</v>
      </c>
      <c r="D645">
        <v>349</v>
      </c>
      <c r="E645">
        <v>250</v>
      </c>
      <c r="F645">
        <v>350</v>
      </c>
      <c r="G645">
        <v>122150</v>
      </c>
      <c r="H645" t="s">
        <v>76</v>
      </c>
      <c r="I645">
        <v>4886</v>
      </c>
      <c r="J645">
        <v>26524</v>
      </c>
      <c r="K645" s="9">
        <v>45530</v>
      </c>
      <c r="L645" t="s">
        <v>41</v>
      </c>
      <c r="M645" t="s">
        <v>26</v>
      </c>
      <c r="N645" s="11">
        <f>_xlfn.XLOOKUP(B645,Summary!$C$4:$C$9,Summary!$B$4:$B$9)</f>
        <v>0.24</v>
      </c>
    </row>
    <row r="646" spans="1:14" x14ac:dyDescent="0.25">
      <c r="A646">
        <v>49680</v>
      </c>
      <c r="B646" t="s">
        <v>44</v>
      </c>
      <c r="C646" t="s">
        <v>37</v>
      </c>
      <c r="D646">
        <v>2763</v>
      </c>
      <c r="E646">
        <v>10</v>
      </c>
      <c r="F646">
        <v>12</v>
      </c>
      <c r="G646">
        <v>33156</v>
      </c>
      <c r="H646" t="s">
        <v>77</v>
      </c>
      <c r="I646">
        <v>2320.92</v>
      </c>
      <c r="J646">
        <v>22546.080000000002</v>
      </c>
      <c r="K646" s="9">
        <v>45530</v>
      </c>
      <c r="L646" t="s">
        <v>42</v>
      </c>
      <c r="M646" t="s">
        <v>33</v>
      </c>
      <c r="N646" s="11">
        <f>_xlfn.XLOOKUP(B646,Summary!$C$4:$C$9,Summary!$B$4:$B$9)</f>
        <v>0.22</v>
      </c>
    </row>
    <row r="647" spans="1:14" x14ac:dyDescent="0.25">
      <c r="A647">
        <v>29201</v>
      </c>
      <c r="B647" t="s">
        <v>34</v>
      </c>
      <c r="C647" t="s">
        <v>32</v>
      </c>
      <c r="D647">
        <v>1375.5</v>
      </c>
      <c r="E647">
        <v>5</v>
      </c>
      <c r="F647">
        <v>20</v>
      </c>
      <c r="G647">
        <v>27510</v>
      </c>
      <c r="H647" t="s">
        <v>76</v>
      </c>
      <c r="I647">
        <v>275.10000000000002</v>
      </c>
      <c r="J647">
        <v>13479.899999999998</v>
      </c>
      <c r="K647" s="9">
        <v>45531</v>
      </c>
      <c r="L647" t="s">
        <v>41</v>
      </c>
      <c r="M647" t="s">
        <v>26</v>
      </c>
      <c r="N647" s="11">
        <f>_xlfn.XLOOKUP(B647,Summary!$C$4:$C$9,Summary!$B$4:$B$9)</f>
        <v>0.18</v>
      </c>
    </row>
    <row r="648" spans="1:14" x14ac:dyDescent="0.25">
      <c r="A648">
        <v>28314</v>
      </c>
      <c r="B648" t="s">
        <v>31</v>
      </c>
      <c r="C648" t="s">
        <v>39</v>
      </c>
      <c r="D648">
        <v>866</v>
      </c>
      <c r="E648">
        <v>250</v>
      </c>
      <c r="F648">
        <v>12</v>
      </c>
      <c r="G648">
        <v>10392</v>
      </c>
      <c r="H648" t="s">
        <v>77</v>
      </c>
      <c r="I648">
        <v>415.68</v>
      </c>
      <c r="J648">
        <v>7378.32</v>
      </c>
      <c r="K648" s="9">
        <v>45531</v>
      </c>
      <c r="L648" t="s">
        <v>41</v>
      </c>
      <c r="M648" t="s">
        <v>33</v>
      </c>
      <c r="N648" s="11">
        <f>_xlfn.XLOOKUP(B648,Summary!$C$4:$C$9,Summary!$B$4:$B$9)</f>
        <v>0.23</v>
      </c>
    </row>
    <row r="649" spans="1:14" x14ac:dyDescent="0.25">
      <c r="A649">
        <v>64154</v>
      </c>
      <c r="B649" t="s">
        <v>44</v>
      </c>
      <c r="C649" t="s">
        <v>27</v>
      </c>
      <c r="D649">
        <v>2706</v>
      </c>
      <c r="E649">
        <v>3</v>
      </c>
      <c r="F649">
        <v>7</v>
      </c>
      <c r="G649">
        <v>18942</v>
      </c>
      <c r="H649" t="s">
        <v>77</v>
      </c>
      <c r="I649">
        <v>2083.62</v>
      </c>
      <c r="J649">
        <v>3328.380000000001</v>
      </c>
      <c r="K649" s="9">
        <v>45531</v>
      </c>
      <c r="L649" t="s">
        <v>43</v>
      </c>
      <c r="M649" t="s">
        <v>26</v>
      </c>
      <c r="N649" s="11">
        <f>_xlfn.XLOOKUP(B649,Summary!$C$4:$C$9,Summary!$B$4:$B$9)</f>
        <v>0.22</v>
      </c>
    </row>
    <row r="650" spans="1:14" x14ac:dyDescent="0.25">
      <c r="A650">
        <v>17015</v>
      </c>
      <c r="B650" t="s">
        <v>29</v>
      </c>
      <c r="C650" t="s">
        <v>32</v>
      </c>
      <c r="D650">
        <v>1159</v>
      </c>
      <c r="E650">
        <v>5</v>
      </c>
      <c r="F650">
        <v>7</v>
      </c>
      <c r="G650">
        <v>8113</v>
      </c>
      <c r="H650" t="s">
        <v>76</v>
      </c>
      <c r="I650">
        <v>405.65</v>
      </c>
      <c r="J650">
        <v>1912.3500000000004</v>
      </c>
      <c r="K650" s="9">
        <v>45534</v>
      </c>
      <c r="L650" t="s">
        <v>42</v>
      </c>
      <c r="M650" t="s">
        <v>26</v>
      </c>
      <c r="N650" s="11">
        <f>_xlfn.XLOOKUP(B650,Summary!$C$4:$C$9,Summary!$B$4:$B$9)</f>
        <v>0.19</v>
      </c>
    </row>
    <row r="651" spans="1:14" x14ac:dyDescent="0.25">
      <c r="A651">
        <v>16197</v>
      </c>
      <c r="B651" t="s">
        <v>34</v>
      </c>
      <c r="C651" t="s">
        <v>27</v>
      </c>
      <c r="D651">
        <v>1094</v>
      </c>
      <c r="E651">
        <v>3</v>
      </c>
      <c r="F651">
        <v>300</v>
      </c>
      <c r="G651">
        <v>328200</v>
      </c>
      <c r="H651" t="s">
        <v>76</v>
      </c>
      <c r="I651">
        <v>29538</v>
      </c>
      <c r="J651">
        <v>25162</v>
      </c>
      <c r="K651" s="9">
        <v>45534</v>
      </c>
      <c r="L651" t="s">
        <v>42</v>
      </c>
      <c r="M651" t="s">
        <v>36</v>
      </c>
      <c r="N651" s="11">
        <f>_xlfn.XLOOKUP(B651,Summary!$C$4:$C$9,Summary!$B$4:$B$9)</f>
        <v>0.18</v>
      </c>
    </row>
    <row r="652" spans="1:14" x14ac:dyDescent="0.25">
      <c r="A652">
        <v>82925</v>
      </c>
      <c r="B652" t="s">
        <v>46</v>
      </c>
      <c r="C652" t="s">
        <v>38</v>
      </c>
      <c r="D652">
        <v>269</v>
      </c>
      <c r="E652">
        <v>120</v>
      </c>
      <c r="F652">
        <v>300</v>
      </c>
      <c r="G652">
        <v>80700</v>
      </c>
      <c r="H652" t="s">
        <v>77</v>
      </c>
      <c r="I652">
        <v>11298</v>
      </c>
      <c r="J652">
        <v>2152</v>
      </c>
      <c r="K652" s="9">
        <v>45535</v>
      </c>
      <c r="L652" t="s">
        <v>43</v>
      </c>
      <c r="M652" t="s">
        <v>36</v>
      </c>
      <c r="N652" s="11">
        <f>_xlfn.XLOOKUP(B652,Summary!$C$4:$C$9,Summary!$B$4:$B$9)</f>
        <v>0.2</v>
      </c>
    </row>
    <row r="653" spans="1:14" x14ac:dyDescent="0.25">
      <c r="A653">
        <v>96854</v>
      </c>
      <c r="B653" t="s">
        <v>45</v>
      </c>
      <c r="C653" t="s">
        <v>37</v>
      </c>
      <c r="D653">
        <v>274</v>
      </c>
      <c r="E653">
        <v>10</v>
      </c>
      <c r="F653">
        <v>350</v>
      </c>
      <c r="G653">
        <v>95900</v>
      </c>
      <c r="H653" t="s">
        <v>76</v>
      </c>
      <c r="I653">
        <v>3836</v>
      </c>
      <c r="J653">
        <v>20824</v>
      </c>
      <c r="K653" s="9">
        <v>45536</v>
      </c>
      <c r="L653" t="s">
        <v>41</v>
      </c>
      <c r="M653" t="s">
        <v>26</v>
      </c>
      <c r="N653" s="11">
        <f>_xlfn.XLOOKUP(B653,Summary!$C$4:$C$9,Summary!$B$4:$B$9)</f>
        <v>0.24</v>
      </c>
    </row>
    <row r="654" spans="1:14" x14ac:dyDescent="0.25">
      <c r="A654">
        <v>20993</v>
      </c>
      <c r="B654" t="s">
        <v>46</v>
      </c>
      <c r="C654" t="s">
        <v>37</v>
      </c>
      <c r="D654">
        <v>2104.5</v>
      </c>
      <c r="E654">
        <v>10</v>
      </c>
      <c r="F654">
        <v>350</v>
      </c>
      <c r="G654">
        <v>736575</v>
      </c>
      <c r="H654" t="s">
        <v>76</v>
      </c>
      <c r="I654">
        <v>81023.25</v>
      </c>
      <c r="J654">
        <v>108381.75</v>
      </c>
      <c r="K654" s="9">
        <v>45536</v>
      </c>
      <c r="L654" t="s">
        <v>43</v>
      </c>
      <c r="M654" t="s">
        <v>26</v>
      </c>
      <c r="N654" s="11">
        <f>_xlfn.XLOOKUP(B654,Summary!$C$4:$C$9,Summary!$B$4:$B$9)</f>
        <v>0.2</v>
      </c>
    </row>
    <row r="655" spans="1:14" x14ac:dyDescent="0.25">
      <c r="A655">
        <v>87066</v>
      </c>
      <c r="B655" t="s">
        <v>45</v>
      </c>
      <c r="C655" t="s">
        <v>40</v>
      </c>
      <c r="D655">
        <v>2141</v>
      </c>
      <c r="E655">
        <v>260</v>
      </c>
      <c r="F655">
        <v>12</v>
      </c>
      <c r="G655">
        <v>25692</v>
      </c>
      <c r="H655" t="s">
        <v>76</v>
      </c>
      <c r="I655">
        <v>0</v>
      </c>
      <c r="J655">
        <v>19269</v>
      </c>
      <c r="K655" s="9">
        <v>45536</v>
      </c>
      <c r="L655" t="s">
        <v>28</v>
      </c>
      <c r="M655" t="s">
        <v>33</v>
      </c>
      <c r="N655" s="11">
        <f>_xlfn.XLOOKUP(B655,Summary!$C$4:$C$9,Summary!$B$4:$B$9)</f>
        <v>0.24</v>
      </c>
    </row>
    <row r="656" spans="1:14" x14ac:dyDescent="0.25">
      <c r="A656">
        <v>26751</v>
      </c>
      <c r="B656" t="s">
        <v>34</v>
      </c>
      <c r="C656" t="s">
        <v>27</v>
      </c>
      <c r="D656">
        <v>819</v>
      </c>
      <c r="E656">
        <v>3</v>
      </c>
      <c r="F656">
        <v>7</v>
      </c>
      <c r="G656">
        <v>5733</v>
      </c>
      <c r="H656" t="s">
        <v>77</v>
      </c>
      <c r="I656">
        <v>515.97</v>
      </c>
      <c r="J656">
        <v>1122.03</v>
      </c>
      <c r="K656" s="9">
        <v>45537</v>
      </c>
      <c r="L656" t="s">
        <v>42</v>
      </c>
      <c r="M656" t="s">
        <v>26</v>
      </c>
      <c r="N656" s="11">
        <f>_xlfn.XLOOKUP(B656,Summary!$C$4:$C$9,Summary!$B$4:$B$9)</f>
        <v>0.18</v>
      </c>
    </row>
    <row r="657" spans="1:14" x14ac:dyDescent="0.25">
      <c r="A657">
        <v>68168</v>
      </c>
      <c r="B657" t="s">
        <v>46</v>
      </c>
      <c r="C657" t="s">
        <v>37</v>
      </c>
      <c r="D657">
        <v>2559</v>
      </c>
      <c r="E657">
        <v>10</v>
      </c>
      <c r="F657">
        <v>15</v>
      </c>
      <c r="G657">
        <v>38385</v>
      </c>
      <c r="H657" t="s">
        <v>77</v>
      </c>
      <c r="I657">
        <v>5757.75</v>
      </c>
      <c r="J657">
        <v>7037.25</v>
      </c>
      <c r="K657" s="9">
        <v>45538</v>
      </c>
      <c r="L657" t="s">
        <v>43</v>
      </c>
      <c r="M657" t="s">
        <v>30</v>
      </c>
      <c r="N657" s="11">
        <f>_xlfn.XLOOKUP(B657,Summary!$C$4:$C$9,Summary!$B$4:$B$9)</f>
        <v>0.2</v>
      </c>
    </row>
    <row r="658" spans="1:14" x14ac:dyDescent="0.25">
      <c r="A658">
        <v>20097</v>
      </c>
      <c r="B658" t="s">
        <v>34</v>
      </c>
      <c r="C658" t="s">
        <v>37</v>
      </c>
      <c r="D658">
        <v>2708</v>
      </c>
      <c r="E658">
        <v>10</v>
      </c>
      <c r="F658">
        <v>20</v>
      </c>
      <c r="G658">
        <v>54160</v>
      </c>
      <c r="H658" t="s">
        <v>76</v>
      </c>
      <c r="I658">
        <v>7040.8</v>
      </c>
      <c r="J658">
        <v>20039.199999999997</v>
      </c>
      <c r="K658" s="9">
        <v>45539</v>
      </c>
      <c r="L658" t="s">
        <v>43</v>
      </c>
      <c r="M658" t="s">
        <v>26</v>
      </c>
      <c r="N658" s="11">
        <f>_xlfn.XLOOKUP(B658,Summary!$C$4:$C$9,Summary!$B$4:$B$9)</f>
        <v>0.18</v>
      </c>
    </row>
    <row r="659" spans="1:14" x14ac:dyDescent="0.25">
      <c r="A659">
        <v>10824</v>
      </c>
      <c r="B659" t="s">
        <v>29</v>
      </c>
      <c r="C659" t="s">
        <v>27</v>
      </c>
      <c r="D659">
        <v>280</v>
      </c>
      <c r="E659">
        <v>3</v>
      </c>
      <c r="F659">
        <v>7</v>
      </c>
      <c r="G659">
        <v>1960</v>
      </c>
      <c r="H659" t="s">
        <v>77</v>
      </c>
      <c r="I659">
        <v>274.39999999999998</v>
      </c>
      <c r="J659">
        <v>285.59999999999991</v>
      </c>
      <c r="K659" s="9">
        <v>45539</v>
      </c>
      <c r="L659" t="s">
        <v>43</v>
      </c>
      <c r="M659" t="s">
        <v>26</v>
      </c>
      <c r="N659" s="11">
        <f>_xlfn.XLOOKUP(B659,Summary!$C$4:$C$9,Summary!$B$4:$B$9)</f>
        <v>0.19</v>
      </c>
    </row>
    <row r="660" spans="1:14" x14ac:dyDescent="0.25">
      <c r="A660">
        <v>25273</v>
      </c>
      <c r="B660" t="s">
        <v>31</v>
      </c>
      <c r="C660" t="s">
        <v>37</v>
      </c>
      <c r="D660">
        <v>1731</v>
      </c>
      <c r="E660">
        <v>10</v>
      </c>
      <c r="F660">
        <v>7</v>
      </c>
      <c r="G660">
        <v>12117</v>
      </c>
      <c r="H660" t="s">
        <v>76</v>
      </c>
      <c r="I660">
        <v>1696.38</v>
      </c>
      <c r="J660">
        <v>1765.619999999999</v>
      </c>
      <c r="K660" s="9">
        <v>45539</v>
      </c>
      <c r="L660" t="s">
        <v>43</v>
      </c>
      <c r="M660" t="s">
        <v>26</v>
      </c>
      <c r="N660" s="11">
        <f>_xlfn.XLOOKUP(B660,Summary!$C$4:$C$9,Summary!$B$4:$B$9)</f>
        <v>0.23</v>
      </c>
    </row>
    <row r="661" spans="1:14" x14ac:dyDescent="0.25">
      <c r="A661">
        <v>81479</v>
      </c>
      <c r="B661" t="s">
        <v>29</v>
      </c>
      <c r="C661" t="s">
        <v>27</v>
      </c>
      <c r="D661">
        <v>2580</v>
      </c>
      <c r="E661">
        <v>3</v>
      </c>
      <c r="F661">
        <v>20</v>
      </c>
      <c r="G661">
        <v>51600</v>
      </c>
      <c r="H661" t="s">
        <v>76</v>
      </c>
      <c r="I661">
        <v>1548</v>
      </c>
      <c r="J661">
        <v>24252</v>
      </c>
      <c r="K661" s="9">
        <v>45539</v>
      </c>
      <c r="L661" t="s">
        <v>41</v>
      </c>
      <c r="M661" t="s">
        <v>26</v>
      </c>
      <c r="N661" s="11">
        <f>_xlfn.XLOOKUP(B661,Summary!$C$4:$C$9,Summary!$B$4:$B$9)</f>
        <v>0.19</v>
      </c>
    </row>
    <row r="662" spans="1:14" x14ac:dyDescent="0.25">
      <c r="A662">
        <v>76960</v>
      </c>
      <c r="B662" t="s">
        <v>44</v>
      </c>
      <c r="C662" t="s">
        <v>39</v>
      </c>
      <c r="D662">
        <v>2903</v>
      </c>
      <c r="E662">
        <v>250</v>
      </c>
      <c r="F662">
        <v>7</v>
      </c>
      <c r="G662">
        <v>20321</v>
      </c>
      <c r="H662" t="s">
        <v>76</v>
      </c>
      <c r="I662">
        <v>2844.94</v>
      </c>
      <c r="J662">
        <v>2961.0600000000013</v>
      </c>
      <c r="K662" s="9">
        <v>45539</v>
      </c>
      <c r="L662" t="s">
        <v>43</v>
      </c>
      <c r="M662" t="s">
        <v>26</v>
      </c>
      <c r="N662" s="11">
        <f>_xlfn.XLOOKUP(B662,Summary!$C$4:$C$9,Summary!$B$4:$B$9)</f>
        <v>0.22</v>
      </c>
    </row>
    <row r="663" spans="1:14" x14ac:dyDescent="0.25">
      <c r="A663">
        <v>49817</v>
      </c>
      <c r="B663" t="s">
        <v>31</v>
      </c>
      <c r="C663" t="s">
        <v>37</v>
      </c>
      <c r="D663">
        <v>1287</v>
      </c>
      <c r="E663">
        <v>10</v>
      </c>
      <c r="F663">
        <v>125</v>
      </c>
      <c r="G663">
        <v>160875</v>
      </c>
      <c r="H663" t="s">
        <v>76</v>
      </c>
      <c r="I663">
        <v>4826.25</v>
      </c>
      <c r="J663">
        <v>1608.75</v>
      </c>
      <c r="K663" s="9">
        <v>45540</v>
      </c>
      <c r="L663" t="s">
        <v>41</v>
      </c>
      <c r="M663" t="s">
        <v>35</v>
      </c>
      <c r="N663" s="11">
        <f>_xlfn.XLOOKUP(B663,Summary!$C$4:$C$9,Summary!$B$4:$B$9)</f>
        <v>0.23</v>
      </c>
    </row>
    <row r="664" spans="1:14" x14ac:dyDescent="0.25">
      <c r="A664">
        <v>82956</v>
      </c>
      <c r="B664" t="s">
        <v>34</v>
      </c>
      <c r="C664" t="s">
        <v>39</v>
      </c>
      <c r="D664">
        <v>2663</v>
      </c>
      <c r="E664">
        <v>250</v>
      </c>
      <c r="F664">
        <v>20</v>
      </c>
      <c r="G664">
        <v>53260</v>
      </c>
      <c r="H664" t="s">
        <v>77</v>
      </c>
      <c r="I664">
        <v>2663</v>
      </c>
      <c r="J664">
        <v>23967</v>
      </c>
      <c r="K664" s="9">
        <v>45540</v>
      </c>
      <c r="L664" t="s">
        <v>42</v>
      </c>
      <c r="M664" t="s">
        <v>26</v>
      </c>
      <c r="N664" s="11">
        <f>_xlfn.XLOOKUP(B664,Summary!$C$4:$C$9,Summary!$B$4:$B$9)</f>
        <v>0.18</v>
      </c>
    </row>
    <row r="665" spans="1:14" x14ac:dyDescent="0.25">
      <c r="A665">
        <v>37779</v>
      </c>
      <c r="B665" t="s">
        <v>44</v>
      </c>
      <c r="C665" t="s">
        <v>39</v>
      </c>
      <c r="D665">
        <v>554</v>
      </c>
      <c r="E665">
        <v>250</v>
      </c>
      <c r="F665">
        <v>125</v>
      </c>
      <c r="G665">
        <v>69250</v>
      </c>
      <c r="H665" t="s">
        <v>76</v>
      </c>
      <c r="I665">
        <v>7617.5</v>
      </c>
      <c r="J665">
        <v>-4847.5</v>
      </c>
      <c r="K665" s="9">
        <v>45541</v>
      </c>
      <c r="L665" t="s">
        <v>43</v>
      </c>
      <c r="M665" t="s">
        <v>35</v>
      </c>
      <c r="N665" s="11">
        <f>_xlfn.XLOOKUP(B665,Summary!$C$4:$C$9,Summary!$B$4:$B$9)</f>
        <v>0.22</v>
      </c>
    </row>
    <row r="666" spans="1:14" x14ac:dyDescent="0.25">
      <c r="A666">
        <v>62831</v>
      </c>
      <c r="B666" t="s">
        <v>31</v>
      </c>
      <c r="C666" t="s">
        <v>40</v>
      </c>
      <c r="D666">
        <v>1190</v>
      </c>
      <c r="E666">
        <v>260</v>
      </c>
      <c r="F666">
        <v>7</v>
      </c>
      <c r="G666">
        <v>8330</v>
      </c>
      <c r="H666" t="s">
        <v>76</v>
      </c>
      <c r="I666">
        <v>1082.9000000000001</v>
      </c>
      <c r="J666">
        <v>1297.1000000000004</v>
      </c>
      <c r="K666" s="9">
        <v>45542</v>
      </c>
      <c r="L666" t="s">
        <v>43</v>
      </c>
      <c r="M666" t="s">
        <v>26</v>
      </c>
      <c r="N666" s="11">
        <f>_xlfn.XLOOKUP(B666,Summary!$C$4:$C$9,Summary!$B$4:$B$9)</f>
        <v>0.23</v>
      </c>
    </row>
    <row r="667" spans="1:14" x14ac:dyDescent="0.25">
      <c r="A667">
        <v>58488</v>
      </c>
      <c r="B667" t="s">
        <v>44</v>
      </c>
      <c r="C667" t="s">
        <v>39</v>
      </c>
      <c r="D667">
        <v>1233</v>
      </c>
      <c r="E667">
        <v>250</v>
      </c>
      <c r="F667">
        <v>20</v>
      </c>
      <c r="G667">
        <v>24660</v>
      </c>
      <c r="H667" t="s">
        <v>77</v>
      </c>
      <c r="I667">
        <v>2959.2</v>
      </c>
      <c r="J667">
        <v>9370.7999999999993</v>
      </c>
      <c r="K667" s="9">
        <v>45542</v>
      </c>
      <c r="L667" t="s">
        <v>43</v>
      </c>
      <c r="M667" t="s">
        <v>26</v>
      </c>
      <c r="N667" s="11">
        <f>_xlfn.XLOOKUP(B667,Summary!$C$4:$C$9,Summary!$B$4:$B$9)</f>
        <v>0.22</v>
      </c>
    </row>
    <row r="668" spans="1:14" x14ac:dyDescent="0.25">
      <c r="A668">
        <v>70012</v>
      </c>
      <c r="B668" t="s">
        <v>45</v>
      </c>
      <c r="C668" t="s">
        <v>40</v>
      </c>
      <c r="D668">
        <v>2914</v>
      </c>
      <c r="E668">
        <v>260</v>
      </c>
      <c r="F668">
        <v>12</v>
      </c>
      <c r="G668">
        <v>34968</v>
      </c>
      <c r="H668" t="s">
        <v>77</v>
      </c>
      <c r="I668">
        <v>4895.5200000000004</v>
      </c>
      <c r="J668">
        <v>21330.48</v>
      </c>
      <c r="K668" s="9">
        <v>45543</v>
      </c>
      <c r="L668" t="s">
        <v>43</v>
      </c>
      <c r="M668" t="s">
        <v>33</v>
      </c>
      <c r="N668" s="11">
        <f>_xlfn.XLOOKUP(B668,Summary!$C$4:$C$9,Summary!$B$4:$B$9)</f>
        <v>0.24</v>
      </c>
    </row>
    <row r="669" spans="1:14" x14ac:dyDescent="0.25">
      <c r="A669">
        <v>68886</v>
      </c>
      <c r="B669" t="s">
        <v>44</v>
      </c>
      <c r="C669" t="s">
        <v>38</v>
      </c>
      <c r="D669">
        <v>362</v>
      </c>
      <c r="E669">
        <v>120</v>
      </c>
      <c r="F669">
        <v>7</v>
      </c>
      <c r="G669">
        <v>2534</v>
      </c>
      <c r="H669" t="s">
        <v>76</v>
      </c>
      <c r="I669">
        <v>25.34</v>
      </c>
      <c r="J669">
        <v>698.65999999999985</v>
      </c>
      <c r="K669" s="9">
        <v>45543</v>
      </c>
      <c r="L669" t="s">
        <v>41</v>
      </c>
      <c r="M669" t="s">
        <v>26</v>
      </c>
      <c r="N669" s="11">
        <f>_xlfn.XLOOKUP(B669,Summary!$C$4:$C$9,Summary!$B$4:$B$9)</f>
        <v>0.22</v>
      </c>
    </row>
    <row r="670" spans="1:14" x14ac:dyDescent="0.25">
      <c r="A670">
        <v>15439</v>
      </c>
      <c r="B670" t="s">
        <v>29</v>
      </c>
      <c r="C670" t="s">
        <v>39</v>
      </c>
      <c r="D670">
        <v>2479</v>
      </c>
      <c r="E670">
        <v>250</v>
      </c>
      <c r="F670">
        <v>12</v>
      </c>
      <c r="G670">
        <v>29748</v>
      </c>
      <c r="H670" t="s">
        <v>77</v>
      </c>
      <c r="I670">
        <v>892.44</v>
      </c>
      <c r="J670">
        <v>21418.560000000001</v>
      </c>
      <c r="K670" s="9">
        <v>45545</v>
      </c>
      <c r="L670" t="s">
        <v>41</v>
      </c>
      <c r="M670" t="s">
        <v>33</v>
      </c>
      <c r="N670" s="11">
        <f>_xlfn.XLOOKUP(B670,Summary!$C$4:$C$9,Summary!$B$4:$B$9)</f>
        <v>0.19</v>
      </c>
    </row>
    <row r="671" spans="1:14" x14ac:dyDescent="0.25">
      <c r="A671">
        <v>39769</v>
      </c>
      <c r="B671" t="s">
        <v>45</v>
      </c>
      <c r="C671" t="s">
        <v>32</v>
      </c>
      <c r="D671">
        <v>1566</v>
      </c>
      <c r="E671">
        <v>5</v>
      </c>
      <c r="F671">
        <v>20</v>
      </c>
      <c r="G671">
        <v>31320</v>
      </c>
      <c r="H671" t="s">
        <v>77</v>
      </c>
      <c r="I671">
        <v>626.4</v>
      </c>
      <c r="J671">
        <v>15033.599999999999</v>
      </c>
      <c r="K671" s="9">
        <v>45545</v>
      </c>
      <c r="L671" t="s">
        <v>41</v>
      </c>
      <c r="M671" t="s">
        <v>26</v>
      </c>
      <c r="N671" s="11">
        <f>_xlfn.XLOOKUP(B671,Summary!$C$4:$C$9,Summary!$B$4:$B$9)</f>
        <v>0.24</v>
      </c>
    </row>
    <row r="672" spans="1:14" x14ac:dyDescent="0.25">
      <c r="A672">
        <v>69531</v>
      </c>
      <c r="B672" t="s">
        <v>29</v>
      </c>
      <c r="C672" t="s">
        <v>37</v>
      </c>
      <c r="D672">
        <v>57</v>
      </c>
      <c r="E672">
        <v>10</v>
      </c>
      <c r="F672">
        <v>15</v>
      </c>
      <c r="G672">
        <v>26145</v>
      </c>
      <c r="H672" t="s">
        <v>76</v>
      </c>
      <c r="I672">
        <v>1568.7</v>
      </c>
      <c r="J672">
        <v>7146.2999999999993</v>
      </c>
      <c r="K672" s="9">
        <v>45545</v>
      </c>
      <c r="L672" t="s">
        <v>42</v>
      </c>
      <c r="M672" t="s">
        <v>30</v>
      </c>
      <c r="N672" s="11">
        <f>_xlfn.XLOOKUP(B672,Summary!$C$4:$C$9,Summary!$B$4:$B$9)</f>
        <v>0.19</v>
      </c>
    </row>
    <row r="673" spans="1:14" x14ac:dyDescent="0.25">
      <c r="A673">
        <v>17410</v>
      </c>
      <c r="B673" t="s">
        <v>45</v>
      </c>
      <c r="C673" t="s">
        <v>37</v>
      </c>
      <c r="D673">
        <v>1514</v>
      </c>
      <c r="E673">
        <v>10</v>
      </c>
      <c r="F673">
        <v>15</v>
      </c>
      <c r="G673">
        <v>22710</v>
      </c>
      <c r="H673" t="s">
        <v>77</v>
      </c>
      <c r="I673">
        <v>227.1</v>
      </c>
      <c r="J673">
        <v>7342.9000000000015</v>
      </c>
      <c r="K673" s="9">
        <v>45546</v>
      </c>
      <c r="L673" t="s">
        <v>41</v>
      </c>
      <c r="M673" t="s">
        <v>30</v>
      </c>
      <c r="N673" s="11">
        <f>_xlfn.XLOOKUP(B673,Summary!$C$4:$C$9,Summary!$B$4:$B$9)</f>
        <v>0.24</v>
      </c>
    </row>
    <row r="674" spans="1:14" x14ac:dyDescent="0.25">
      <c r="A674">
        <v>64885</v>
      </c>
      <c r="B674" t="s">
        <v>34</v>
      </c>
      <c r="C674" t="s">
        <v>39</v>
      </c>
      <c r="D674">
        <v>2729</v>
      </c>
      <c r="E674">
        <v>250</v>
      </c>
      <c r="F674">
        <v>125</v>
      </c>
      <c r="G674">
        <v>341125</v>
      </c>
      <c r="H674" t="s">
        <v>76</v>
      </c>
      <c r="I674">
        <v>6822.5</v>
      </c>
      <c r="J674">
        <v>6822.5</v>
      </c>
      <c r="K674" s="9">
        <v>45546</v>
      </c>
      <c r="L674" t="s">
        <v>41</v>
      </c>
      <c r="M674" t="s">
        <v>35</v>
      </c>
      <c r="N674" s="11">
        <f>_xlfn.XLOOKUP(B674,Summary!$C$4:$C$9,Summary!$B$4:$B$9)</f>
        <v>0.18</v>
      </c>
    </row>
    <row r="675" spans="1:14" x14ac:dyDescent="0.25">
      <c r="A675">
        <v>12396</v>
      </c>
      <c r="B675" t="s">
        <v>31</v>
      </c>
      <c r="C675" t="s">
        <v>37</v>
      </c>
      <c r="D675">
        <v>1030</v>
      </c>
      <c r="E675">
        <v>10</v>
      </c>
      <c r="F675">
        <v>7</v>
      </c>
      <c r="G675">
        <v>7210</v>
      </c>
      <c r="H675" t="s">
        <v>76</v>
      </c>
      <c r="I675">
        <v>72.099999999999994</v>
      </c>
      <c r="J675">
        <v>1987.8999999999996</v>
      </c>
      <c r="K675" s="9">
        <v>45546</v>
      </c>
      <c r="L675" t="s">
        <v>41</v>
      </c>
      <c r="M675" t="s">
        <v>26</v>
      </c>
      <c r="N675" s="11">
        <f>_xlfn.XLOOKUP(B675,Summary!$C$4:$C$9,Summary!$B$4:$B$9)</f>
        <v>0.23</v>
      </c>
    </row>
    <row r="676" spans="1:14" x14ac:dyDescent="0.25">
      <c r="A676">
        <v>27198</v>
      </c>
      <c r="B676" t="s">
        <v>46</v>
      </c>
      <c r="C676" t="s">
        <v>32</v>
      </c>
      <c r="D676">
        <v>488</v>
      </c>
      <c r="E676">
        <v>5</v>
      </c>
      <c r="F676">
        <v>7</v>
      </c>
      <c r="G676">
        <v>3416</v>
      </c>
      <c r="H676" t="s">
        <v>77</v>
      </c>
      <c r="I676">
        <v>273.27999999999997</v>
      </c>
      <c r="J676">
        <v>702.72000000000025</v>
      </c>
      <c r="K676" s="9">
        <v>45546</v>
      </c>
      <c r="L676" t="s">
        <v>42</v>
      </c>
      <c r="M676" t="s">
        <v>26</v>
      </c>
      <c r="N676" s="11">
        <f>_xlfn.XLOOKUP(B676,Summary!$C$4:$C$9,Summary!$B$4:$B$9)</f>
        <v>0.2</v>
      </c>
    </row>
    <row r="677" spans="1:14" x14ac:dyDescent="0.25">
      <c r="A677">
        <v>61176</v>
      </c>
      <c r="B677" t="s">
        <v>45</v>
      </c>
      <c r="C677" t="s">
        <v>37</v>
      </c>
      <c r="D677">
        <v>1056</v>
      </c>
      <c r="E677">
        <v>10</v>
      </c>
      <c r="F677">
        <v>20</v>
      </c>
      <c r="G677">
        <v>21120</v>
      </c>
      <c r="H677" t="s">
        <v>76</v>
      </c>
      <c r="I677">
        <v>844.8</v>
      </c>
      <c r="J677">
        <v>9715.2000000000007</v>
      </c>
      <c r="K677" s="9">
        <v>45547</v>
      </c>
      <c r="L677" t="s">
        <v>41</v>
      </c>
      <c r="M677" t="s">
        <v>26</v>
      </c>
      <c r="N677" s="11">
        <f>_xlfn.XLOOKUP(B677,Summary!$C$4:$C$9,Summary!$B$4:$B$9)</f>
        <v>0.24</v>
      </c>
    </row>
    <row r="678" spans="1:14" x14ac:dyDescent="0.25">
      <c r="A678">
        <v>98881</v>
      </c>
      <c r="B678" t="s">
        <v>34</v>
      </c>
      <c r="C678" t="s">
        <v>37</v>
      </c>
      <c r="D678">
        <v>2409</v>
      </c>
      <c r="E678">
        <v>10</v>
      </c>
      <c r="F678">
        <v>7</v>
      </c>
      <c r="G678">
        <v>16863</v>
      </c>
      <c r="H678" t="s">
        <v>77</v>
      </c>
      <c r="I678">
        <v>1349.04</v>
      </c>
      <c r="J678">
        <v>3468.9599999999991</v>
      </c>
      <c r="K678" s="9">
        <v>45547</v>
      </c>
      <c r="L678" t="s">
        <v>42</v>
      </c>
      <c r="M678" t="s">
        <v>26</v>
      </c>
      <c r="N678" s="11">
        <f>_xlfn.XLOOKUP(B678,Summary!$C$4:$C$9,Summary!$B$4:$B$9)</f>
        <v>0.18</v>
      </c>
    </row>
    <row r="679" spans="1:14" x14ac:dyDescent="0.25">
      <c r="A679">
        <v>56714</v>
      </c>
      <c r="B679" t="s">
        <v>29</v>
      </c>
      <c r="C679" t="s">
        <v>39</v>
      </c>
      <c r="D679">
        <v>2338</v>
      </c>
      <c r="E679">
        <v>250</v>
      </c>
      <c r="F679">
        <v>7</v>
      </c>
      <c r="G679">
        <v>16366</v>
      </c>
      <c r="H679" t="s">
        <v>77</v>
      </c>
      <c r="I679">
        <v>1309.28</v>
      </c>
      <c r="J679">
        <v>3366.7199999999993</v>
      </c>
      <c r="K679" s="9">
        <v>45548</v>
      </c>
      <c r="L679" t="s">
        <v>42</v>
      </c>
      <c r="M679" t="s">
        <v>26</v>
      </c>
      <c r="N679" s="11">
        <f>_xlfn.XLOOKUP(B679,Summary!$C$4:$C$9,Summary!$B$4:$B$9)</f>
        <v>0.19</v>
      </c>
    </row>
    <row r="680" spans="1:14" x14ac:dyDescent="0.25">
      <c r="A680">
        <v>11889</v>
      </c>
      <c r="B680" t="s">
        <v>31</v>
      </c>
      <c r="C680" t="s">
        <v>32</v>
      </c>
      <c r="D680">
        <v>1287</v>
      </c>
      <c r="E680">
        <v>5</v>
      </c>
      <c r="F680">
        <v>125</v>
      </c>
      <c r="G680">
        <v>160875</v>
      </c>
      <c r="H680" t="s">
        <v>77</v>
      </c>
      <c r="I680">
        <v>4826.25</v>
      </c>
      <c r="J680">
        <v>1608.75</v>
      </c>
      <c r="K680" s="9">
        <v>45548</v>
      </c>
      <c r="L680" t="s">
        <v>41</v>
      </c>
      <c r="M680" t="s">
        <v>35</v>
      </c>
      <c r="N680" s="11">
        <f>_xlfn.XLOOKUP(B680,Summary!$C$4:$C$9,Summary!$B$4:$B$9)</f>
        <v>0.23</v>
      </c>
    </row>
    <row r="681" spans="1:14" x14ac:dyDescent="0.25">
      <c r="A681">
        <v>59814</v>
      </c>
      <c r="B681" t="s">
        <v>46</v>
      </c>
      <c r="C681" t="s">
        <v>37</v>
      </c>
      <c r="D681">
        <v>2518</v>
      </c>
      <c r="E681">
        <v>10</v>
      </c>
      <c r="F681">
        <v>12</v>
      </c>
      <c r="G681">
        <v>30216</v>
      </c>
      <c r="H681" t="s">
        <v>77</v>
      </c>
      <c r="I681">
        <v>0</v>
      </c>
      <c r="J681">
        <v>22662</v>
      </c>
      <c r="K681" s="9">
        <v>45548</v>
      </c>
      <c r="L681" t="s">
        <v>28</v>
      </c>
      <c r="M681" t="s">
        <v>33</v>
      </c>
      <c r="N681" s="11">
        <f>_xlfn.XLOOKUP(B681,Summary!$C$4:$C$9,Summary!$B$4:$B$9)</f>
        <v>0.2</v>
      </c>
    </row>
    <row r="682" spans="1:14" x14ac:dyDescent="0.25">
      <c r="A682">
        <v>22140</v>
      </c>
      <c r="B682" t="s">
        <v>34</v>
      </c>
      <c r="C682" t="s">
        <v>39</v>
      </c>
      <c r="D682">
        <v>1579</v>
      </c>
      <c r="E682">
        <v>250</v>
      </c>
      <c r="F682">
        <v>7</v>
      </c>
      <c r="G682">
        <v>11053</v>
      </c>
      <c r="H682" t="s">
        <v>77</v>
      </c>
      <c r="I682">
        <v>1215.83</v>
      </c>
      <c r="J682">
        <v>1942.17</v>
      </c>
      <c r="K682" s="9">
        <v>45549</v>
      </c>
      <c r="L682" t="s">
        <v>43</v>
      </c>
      <c r="M682" t="s">
        <v>26</v>
      </c>
      <c r="N682" s="11">
        <f>_xlfn.XLOOKUP(B682,Summary!$C$4:$C$9,Summary!$B$4:$B$9)</f>
        <v>0.18</v>
      </c>
    </row>
    <row r="683" spans="1:14" x14ac:dyDescent="0.25">
      <c r="A683">
        <v>93505</v>
      </c>
      <c r="B683" t="s">
        <v>31</v>
      </c>
      <c r="C683" t="s">
        <v>39</v>
      </c>
      <c r="D683">
        <v>2167</v>
      </c>
      <c r="E683">
        <v>250</v>
      </c>
      <c r="F683">
        <v>15</v>
      </c>
      <c r="G683">
        <v>32505</v>
      </c>
      <c r="H683" t="s">
        <v>76</v>
      </c>
      <c r="I683">
        <v>3250.5</v>
      </c>
      <c r="J683">
        <v>7584.5</v>
      </c>
      <c r="K683" s="9">
        <v>45549</v>
      </c>
      <c r="L683" t="s">
        <v>43</v>
      </c>
      <c r="M683" t="s">
        <v>30</v>
      </c>
      <c r="N683" s="11">
        <f>_xlfn.XLOOKUP(B683,Summary!$C$4:$C$9,Summary!$B$4:$B$9)</f>
        <v>0.23</v>
      </c>
    </row>
    <row r="684" spans="1:14" x14ac:dyDescent="0.25">
      <c r="A684">
        <v>23885</v>
      </c>
      <c r="B684" t="s">
        <v>45</v>
      </c>
      <c r="C684" t="s">
        <v>40</v>
      </c>
      <c r="D684">
        <v>671</v>
      </c>
      <c r="E684">
        <v>260</v>
      </c>
      <c r="F684">
        <v>15</v>
      </c>
      <c r="G684">
        <v>10065</v>
      </c>
      <c r="H684" t="s">
        <v>77</v>
      </c>
      <c r="I684">
        <v>402.6</v>
      </c>
      <c r="J684">
        <v>2952.3999999999996</v>
      </c>
      <c r="K684" s="9">
        <v>45549</v>
      </c>
      <c r="L684" t="s">
        <v>41</v>
      </c>
      <c r="M684" t="s">
        <v>30</v>
      </c>
      <c r="N684" s="11">
        <f>_xlfn.XLOOKUP(B684,Summary!$C$4:$C$9,Summary!$B$4:$B$9)</f>
        <v>0.24</v>
      </c>
    </row>
    <row r="685" spans="1:14" x14ac:dyDescent="0.25">
      <c r="A685">
        <v>74184</v>
      </c>
      <c r="B685" t="s">
        <v>45</v>
      </c>
      <c r="C685" t="s">
        <v>38</v>
      </c>
      <c r="D685">
        <v>1596</v>
      </c>
      <c r="E685">
        <v>120</v>
      </c>
      <c r="F685">
        <v>125</v>
      </c>
      <c r="G685">
        <v>199500</v>
      </c>
      <c r="H685" t="s">
        <v>76</v>
      </c>
      <c r="I685">
        <v>19950</v>
      </c>
      <c r="J685">
        <v>-11970</v>
      </c>
      <c r="K685" s="9">
        <v>45549</v>
      </c>
      <c r="L685" t="s">
        <v>43</v>
      </c>
      <c r="M685" t="s">
        <v>35</v>
      </c>
      <c r="N685" s="11">
        <f>_xlfn.XLOOKUP(B685,Summary!$C$4:$C$9,Summary!$B$4:$B$9)</f>
        <v>0.24</v>
      </c>
    </row>
    <row r="686" spans="1:14" x14ac:dyDescent="0.25">
      <c r="A686">
        <v>37283</v>
      </c>
      <c r="B686" t="s">
        <v>44</v>
      </c>
      <c r="C686" t="s">
        <v>38</v>
      </c>
      <c r="D686">
        <v>410</v>
      </c>
      <c r="E686">
        <v>120</v>
      </c>
      <c r="F686">
        <v>12</v>
      </c>
      <c r="G686">
        <v>4920</v>
      </c>
      <c r="H686" t="s">
        <v>76</v>
      </c>
      <c r="I686">
        <v>639.6</v>
      </c>
      <c r="J686">
        <v>3050.3999999999996</v>
      </c>
      <c r="K686" s="9">
        <v>45549</v>
      </c>
      <c r="L686" t="s">
        <v>43</v>
      </c>
      <c r="M686" t="s">
        <v>33</v>
      </c>
      <c r="N686" s="11">
        <f>_xlfn.XLOOKUP(B686,Summary!$C$4:$C$9,Summary!$B$4:$B$9)</f>
        <v>0.22</v>
      </c>
    </row>
    <row r="687" spans="1:14" x14ac:dyDescent="0.25">
      <c r="A687">
        <v>17855</v>
      </c>
      <c r="B687" t="s">
        <v>44</v>
      </c>
      <c r="C687" t="s">
        <v>27</v>
      </c>
      <c r="D687">
        <v>727</v>
      </c>
      <c r="E687">
        <v>3</v>
      </c>
      <c r="F687">
        <v>12</v>
      </c>
      <c r="G687">
        <v>8724</v>
      </c>
      <c r="H687" t="s">
        <v>76</v>
      </c>
      <c r="I687">
        <v>610.67999999999995</v>
      </c>
      <c r="J687">
        <v>5932.32</v>
      </c>
      <c r="K687" s="9">
        <v>45549</v>
      </c>
      <c r="L687" t="s">
        <v>42</v>
      </c>
      <c r="M687" t="s">
        <v>33</v>
      </c>
      <c r="N687" s="11">
        <f>_xlfn.XLOOKUP(B687,Summary!$C$4:$C$9,Summary!$B$4:$B$9)</f>
        <v>0.22</v>
      </c>
    </row>
    <row r="688" spans="1:14" x14ac:dyDescent="0.25">
      <c r="A688">
        <v>19019</v>
      </c>
      <c r="B688" t="s">
        <v>34</v>
      </c>
      <c r="C688" t="s">
        <v>38</v>
      </c>
      <c r="D688">
        <v>2628</v>
      </c>
      <c r="E688">
        <v>120</v>
      </c>
      <c r="F688">
        <v>15</v>
      </c>
      <c r="G688">
        <v>39420</v>
      </c>
      <c r="H688" t="s">
        <v>77</v>
      </c>
      <c r="I688">
        <v>3547.8</v>
      </c>
      <c r="J688">
        <v>9592.1999999999971</v>
      </c>
      <c r="K688" s="9">
        <v>45550</v>
      </c>
      <c r="L688" t="s">
        <v>42</v>
      </c>
      <c r="M688" t="s">
        <v>30</v>
      </c>
      <c r="N688" s="11">
        <f>_xlfn.XLOOKUP(B688,Summary!$C$4:$C$9,Summary!$B$4:$B$9)</f>
        <v>0.18</v>
      </c>
    </row>
    <row r="689" spans="1:14" x14ac:dyDescent="0.25">
      <c r="A689">
        <v>68930</v>
      </c>
      <c r="B689" t="s">
        <v>44</v>
      </c>
      <c r="C689" t="s">
        <v>37</v>
      </c>
      <c r="D689">
        <v>2535</v>
      </c>
      <c r="E689">
        <v>10</v>
      </c>
      <c r="F689">
        <v>7</v>
      </c>
      <c r="G689">
        <v>17745</v>
      </c>
      <c r="H689" t="s">
        <v>77</v>
      </c>
      <c r="I689">
        <v>2661.75</v>
      </c>
      <c r="J689">
        <v>2408.25</v>
      </c>
      <c r="K689" s="9">
        <v>45551</v>
      </c>
      <c r="L689" t="s">
        <v>43</v>
      </c>
      <c r="M689" t="s">
        <v>26</v>
      </c>
      <c r="N689" s="11">
        <f>_xlfn.XLOOKUP(B689,Summary!$C$4:$C$9,Summary!$B$4:$B$9)</f>
        <v>0.22</v>
      </c>
    </row>
    <row r="690" spans="1:14" x14ac:dyDescent="0.25">
      <c r="A690">
        <v>88024</v>
      </c>
      <c r="B690" t="s">
        <v>46</v>
      </c>
      <c r="C690" t="s">
        <v>37</v>
      </c>
      <c r="D690">
        <v>873</v>
      </c>
      <c r="E690">
        <v>10</v>
      </c>
      <c r="F690">
        <v>300</v>
      </c>
      <c r="G690">
        <v>261900</v>
      </c>
      <c r="H690" t="s">
        <v>76</v>
      </c>
      <c r="I690">
        <v>28809</v>
      </c>
      <c r="J690">
        <v>14841</v>
      </c>
      <c r="K690" s="9">
        <v>45551</v>
      </c>
      <c r="L690" t="s">
        <v>43</v>
      </c>
      <c r="M690" t="s">
        <v>36</v>
      </c>
      <c r="N690" s="11">
        <f>_xlfn.XLOOKUP(B690,Summary!$C$4:$C$9,Summary!$B$4:$B$9)</f>
        <v>0.2</v>
      </c>
    </row>
    <row r="691" spans="1:14" x14ac:dyDescent="0.25">
      <c r="A691">
        <v>50487</v>
      </c>
      <c r="B691" t="s">
        <v>31</v>
      </c>
      <c r="C691" t="s">
        <v>39</v>
      </c>
      <c r="D691">
        <v>959</v>
      </c>
      <c r="E691">
        <v>250</v>
      </c>
      <c r="F691">
        <v>300</v>
      </c>
      <c r="G691">
        <v>287700</v>
      </c>
      <c r="H691" t="s">
        <v>77</v>
      </c>
      <c r="I691">
        <v>20139</v>
      </c>
      <c r="J691">
        <v>27811</v>
      </c>
      <c r="K691" s="9">
        <v>45552</v>
      </c>
      <c r="L691" t="s">
        <v>42</v>
      </c>
      <c r="M691" t="s">
        <v>36</v>
      </c>
      <c r="N691" s="11">
        <f>_xlfn.XLOOKUP(B691,Summary!$C$4:$C$9,Summary!$B$4:$B$9)</f>
        <v>0.23</v>
      </c>
    </row>
    <row r="692" spans="1:14" x14ac:dyDescent="0.25">
      <c r="A692">
        <v>78500</v>
      </c>
      <c r="B692" t="s">
        <v>31</v>
      </c>
      <c r="C692" t="s">
        <v>37</v>
      </c>
      <c r="D692">
        <v>1031</v>
      </c>
      <c r="E692">
        <v>10</v>
      </c>
      <c r="F692">
        <v>7</v>
      </c>
      <c r="G692">
        <v>7217</v>
      </c>
      <c r="H692" t="s">
        <v>77</v>
      </c>
      <c r="I692">
        <v>505.19</v>
      </c>
      <c r="J692">
        <v>1556.8100000000004</v>
      </c>
      <c r="K692" s="9">
        <v>45553</v>
      </c>
      <c r="L692" t="s">
        <v>42</v>
      </c>
      <c r="M692" t="s">
        <v>26</v>
      </c>
      <c r="N692" s="11">
        <f>_xlfn.XLOOKUP(B692,Summary!$C$4:$C$9,Summary!$B$4:$B$9)</f>
        <v>0.23</v>
      </c>
    </row>
    <row r="693" spans="1:14" x14ac:dyDescent="0.25">
      <c r="A693">
        <v>59564</v>
      </c>
      <c r="B693" t="s">
        <v>34</v>
      </c>
      <c r="C693" t="s">
        <v>37</v>
      </c>
      <c r="D693">
        <v>1369.5</v>
      </c>
      <c r="E693">
        <v>10</v>
      </c>
      <c r="F693">
        <v>12</v>
      </c>
      <c r="G693">
        <v>16434</v>
      </c>
      <c r="H693" t="s">
        <v>77</v>
      </c>
      <c r="I693">
        <v>493.02</v>
      </c>
      <c r="J693">
        <v>11832.48</v>
      </c>
      <c r="K693" s="9">
        <v>45554</v>
      </c>
      <c r="L693" t="s">
        <v>41</v>
      </c>
      <c r="M693" t="s">
        <v>33</v>
      </c>
      <c r="N693" s="11">
        <f>_xlfn.XLOOKUP(B693,Summary!$C$4:$C$9,Summary!$B$4:$B$9)</f>
        <v>0.18</v>
      </c>
    </row>
    <row r="694" spans="1:14" x14ac:dyDescent="0.25">
      <c r="A694">
        <v>98748</v>
      </c>
      <c r="B694" t="s">
        <v>45</v>
      </c>
      <c r="C694" t="s">
        <v>27</v>
      </c>
      <c r="D694">
        <v>1947</v>
      </c>
      <c r="E694">
        <v>3</v>
      </c>
      <c r="F694">
        <v>12</v>
      </c>
      <c r="G694">
        <v>23364</v>
      </c>
      <c r="H694" t="s">
        <v>77</v>
      </c>
      <c r="I694">
        <v>700.92</v>
      </c>
      <c r="J694">
        <v>16822.080000000002</v>
      </c>
      <c r="K694" s="9">
        <v>45554</v>
      </c>
      <c r="L694" t="s">
        <v>41</v>
      </c>
      <c r="M694" t="s">
        <v>33</v>
      </c>
      <c r="N694" s="11">
        <f>_xlfn.XLOOKUP(B694,Summary!$C$4:$C$9,Summary!$B$4:$B$9)</f>
        <v>0.24</v>
      </c>
    </row>
    <row r="695" spans="1:14" x14ac:dyDescent="0.25">
      <c r="A695">
        <v>95876</v>
      </c>
      <c r="B695" t="s">
        <v>46</v>
      </c>
      <c r="C695" t="s">
        <v>37</v>
      </c>
      <c r="D695">
        <v>2431</v>
      </c>
      <c r="E695">
        <v>10</v>
      </c>
      <c r="F695">
        <v>12</v>
      </c>
      <c r="G695">
        <v>29172</v>
      </c>
      <c r="H695" t="s">
        <v>77</v>
      </c>
      <c r="I695">
        <v>1458.6</v>
      </c>
      <c r="J695">
        <v>20420.400000000001</v>
      </c>
      <c r="K695" s="9">
        <v>45555</v>
      </c>
      <c r="L695" t="s">
        <v>42</v>
      </c>
      <c r="M695" t="s">
        <v>33</v>
      </c>
      <c r="N695" s="11">
        <f>_xlfn.XLOOKUP(B695,Summary!$C$4:$C$9,Summary!$B$4:$B$9)</f>
        <v>0.2</v>
      </c>
    </row>
    <row r="696" spans="1:14" x14ac:dyDescent="0.25">
      <c r="A696">
        <v>65557</v>
      </c>
      <c r="B696" t="s">
        <v>45</v>
      </c>
      <c r="C696" t="s">
        <v>37</v>
      </c>
      <c r="D696">
        <v>1438.5</v>
      </c>
      <c r="E696">
        <v>10</v>
      </c>
      <c r="F696">
        <v>7</v>
      </c>
      <c r="G696">
        <v>10069.5</v>
      </c>
      <c r="H696" t="s">
        <v>76</v>
      </c>
      <c r="I696">
        <v>1309.0350000000001</v>
      </c>
      <c r="J696">
        <v>1567.9649999999992</v>
      </c>
      <c r="K696" s="9">
        <v>45556</v>
      </c>
      <c r="L696" t="s">
        <v>43</v>
      </c>
      <c r="M696" t="s">
        <v>26</v>
      </c>
      <c r="N696" s="11">
        <f>_xlfn.XLOOKUP(B696,Summary!$C$4:$C$9,Summary!$B$4:$B$9)</f>
        <v>0.24</v>
      </c>
    </row>
    <row r="697" spans="1:14" x14ac:dyDescent="0.25">
      <c r="A697">
        <v>19084</v>
      </c>
      <c r="B697" t="s">
        <v>45</v>
      </c>
      <c r="C697" t="s">
        <v>32</v>
      </c>
      <c r="D697">
        <v>1804</v>
      </c>
      <c r="E697">
        <v>5</v>
      </c>
      <c r="F697">
        <v>125</v>
      </c>
      <c r="G697">
        <v>225500</v>
      </c>
      <c r="H697" t="s">
        <v>77</v>
      </c>
      <c r="I697">
        <v>22550</v>
      </c>
      <c r="J697">
        <v>-13530</v>
      </c>
      <c r="K697" s="9">
        <v>45556</v>
      </c>
      <c r="L697" t="s">
        <v>43</v>
      </c>
      <c r="M697" t="s">
        <v>35</v>
      </c>
      <c r="N697" s="11">
        <f>_xlfn.XLOOKUP(B697,Summary!$C$4:$C$9,Summary!$B$4:$B$9)</f>
        <v>0.24</v>
      </c>
    </row>
    <row r="698" spans="1:14" x14ac:dyDescent="0.25">
      <c r="A698">
        <v>96724</v>
      </c>
      <c r="B698" t="s">
        <v>44</v>
      </c>
      <c r="C698" t="s">
        <v>39</v>
      </c>
      <c r="D698">
        <v>521</v>
      </c>
      <c r="E698">
        <v>250</v>
      </c>
      <c r="F698">
        <v>7</v>
      </c>
      <c r="G698">
        <v>3647</v>
      </c>
      <c r="H698" t="s">
        <v>76</v>
      </c>
      <c r="I698">
        <v>328.23</v>
      </c>
      <c r="J698">
        <v>713.77</v>
      </c>
      <c r="K698" s="9">
        <v>45556</v>
      </c>
      <c r="L698" t="s">
        <v>42</v>
      </c>
      <c r="M698" t="s">
        <v>26</v>
      </c>
      <c r="N698" s="11">
        <f>_xlfn.XLOOKUP(B698,Summary!$C$4:$C$9,Summary!$B$4:$B$9)</f>
        <v>0.22</v>
      </c>
    </row>
    <row r="699" spans="1:14" x14ac:dyDescent="0.25">
      <c r="A699">
        <v>44066</v>
      </c>
      <c r="B699" t="s">
        <v>29</v>
      </c>
      <c r="C699" t="s">
        <v>40</v>
      </c>
      <c r="D699">
        <v>2574</v>
      </c>
      <c r="E699">
        <v>260</v>
      </c>
      <c r="F699">
        <v>12</v>
      </c>
      <c r="G699">
        <v>30888</v>
      </c>
      <c r="H699" t="s">
        <v>76</v>
      </c>
      <c r="I699">
        <v>3088.8</v>
      </c>
      <c r="J699">
        <v>20077.2</v>
      </c>
      <c r="K699" s="9">
        <v>45557</v>
      </c>
      <c r="L699" t="s">
        <v>43</v>
      </c>
      <c r="M699" t="s">
        <v>33</v>
      </c>
      <c r="N699" s="11">
        <f>_xlfn.XLOOKUP(B699,Summary!$C$4:$C$9,Summary!$B$4:$B$9)</f>
        <v>0.19</v>
      </c>
    </row>
    <row r="700" spans="1:14" x14ac:dyDescent="0.25">
      <c r="A700">
        <v>17096</v>
      </c>
      <c r="B700" t="s">
        <v>46</v>
      </c>
      <c r="C700" t="s">
        <v>27</v>
      </c>
      <c r="D700">
        <v>1937</v>
      </c>
      <c r="E700">
        <v>3</v>
      </c>
      <c r="F700">
        <v>12</v>
      </c>
      <c r="G700">
        <v>23244</v>
      </c>
      <c r="H700" t="s">
        <v>76</v>
      </c>
      <c r="I700">
        <v>2556.84</v>
      </c>
      <c r="J700">
        <v>14876.16</v>
      </c>
      <c r="K700" s="9">
        <v>45557</v>
      </c>
      <c r="L700" t="s">
        <v>43</v>
      </c>
      <c r="M700" t="s">
        <v>33</v>
      </c>
      <c r="N700" s="11">
        <f>_xlfn.XLOOKUP(B700,Summary!$C$4:$C$9,Summary!$B$4:$B$9)</f>
        <v>0.2</v>
      </c>
    </row>
    <row r="701" spans="1:14" x14ac:dyDescent="0.25">
      <c r="A701">
        <v>99086</v>
      </c>
      <c r="B701" t="s">
        <v>45</v>
      </c>
      <c r="C701" t="s">
        <v>40</v>
      </c>
      <c r="D701">
        <v>2071</v>
      </c>
      <c r="E701">
        <v>260</v>
      </c>
      <c r="F701">
        <v>350</v>
      </c>
      <c r="G701">
        <v>724850</v>
      </c>
      <c r="H701" t="s">
        <v>77</v>
      </c>
      <c r="I701">
        <v>65236.5</v>
      </c>
      <c r="J701">
        <v>121153.5</v>
      </c>
      <c r="K701" s="9">
        <v>45557</v>
      </c>
      <c r="L701" t="s">
        <v>42</v>
      </c>
      <c r="M701" t="s">
        <v>26</v>
      </c>
      <c r="N701" s="11">
        <f>_xlfn.XLOOKUP(B701,Summary!$C$4:$C$9,Summary!$B$4:$B$9)</f>
        <v>0.24</v>
      </c>
    </row>
  </sheetData>
  <sortState xmlns:xlrd2="http://schemas.microsoft.com/office/spreadsheetml/2017/richdata2" ref="A2:N701">
    <sortCondition ref="K2:K701"/>
  </sortState>
  <pageMargins left="0.70866141732283472" right="0.70866141732283472" top="0.74803149606299213" bottom="0.74803149606299213" header="0.31496062992125984" footer="0.31496062992125984"/>
  <pageSetup paperSize="9"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832B3-D500-463C-BF03-882793C74AC6}">
  <dimension ref="B3:T9"/>
  <sheetViews>
    <sheetView workbookViewId="0"/>
  </sheetViews>
  <sheetFormatPr defaultRowHeight="15" x14ac:dyDescent="0.25"/>
  <sheetData>
    <row r="3" spans="2:20" x14ac:dyDescent="0.25">
      <c r="N3" cm="1">
        <f t="array" ref="N3:T7">_xlfn.SEQUENCE(5,7,19,4)</f>
        <v>19</v>
      </c>
      <c r="O3">
        <v>23</v>
      </c>
      <c r="P3">
        <v>27</v>
      </c>
      <c r="Q3">
        <v>31</v>
      </c>
      <c r="R3">
        <v>35</v>
      </c>
      <c r="S3">
        <v>39</v>
      </c>
      <c r="T3">
        <v>43</v>
      </c>
    </row>
    <row r="4" spans="2:20" x14ac:dyDescent="0.25">
      <c r="B4" s="1">
        <v>0.24</v>
      </c>
      <c r="C4" t="str" cm="1">
        <f t="array" ref="C4:C9">_xlfn.UNIQUE(Data!B2:B701)</f>
        <v>Italy</v>
      </c>
      <c r="N4">
        <v>47</v>
      </c>
      <c r="O4">
        <v>51</v>
      </c>
      <c r="P4">
        <v>55</v>
      </c>
      <c r="Q4">
        <v>59</v>
      </c>
      <c r="R4">
        <v>63</v>
      </c>
      <c r="S4">
        <v>67</v>
      </c>
      <c r="T4">
        <v>71</v>
      </c>
    </row>
    <row r="5" spans="2:20" x14ac:dyDescent="0.25">
      <c r="B5" s="1">
        <v>0.23</v>
      </c>
      <c r="C5" t="str">
        <v>France</v>
      </c>
      <c r="N5">
        <v>75</v>
      </c>
      <c r="O5">
        <v>79</v>
      </c>
      <c r="P5">
        <v>83</v>
      </c>
      <c r="Q5">
        <v>87</v>
      </c>
      <c r="R5">
        <v>91</v>
      </c>
      <c r="S5">
        <v>95</v>
      </c>
      <c r="T5">
        <v>99</v>
      </c>
    </row>
    <row r="6" spans="2:20" x14ac:dyDescent="0.25">
      <c r="B6" s="1">
        <v>0.2</v>
      </c>
      <c r="C6" t="str">
        <v>Netherlands</v>
      </c>
      <c r="N6">
        <v>103</v>
      </c>
      <c r="O6">
        <v>107</v>
      </c>
      <c r="P6">
        <v>111</v>
      </c>
      <c r="Q6">
        <v>115</v>
      </c>
      <c r="R6">
        <v>119</v>
      </c>
      <c r="S6">
        <v>123</v>
      </c>
      <c r="T6">
        <v>127</v>
      </c>
    </row>
    <row r="7" spans="2:20" x14ac:dyDescent="0.25">
      <c r="B7" s="1">
        <v>0.19</v>
      </c>
      <c r="C7" t="str">
        <v>Germany</v>
      </c>
      <c r="N7">
        <v>131</v>
      </c>
      <c r="O7">
        <v>135</v>
      </c>
      <c r="P7">
        <v>139</v>
      </c>
      <c r="Q7">
        <v>143</v>
      </c>
      <c r="R7">
        <v>147</v>
      </c>
      <c r="S7">
        <v>151</v>
      </c>
      <c r="T7">
        <v>155</v>
      </c>
    </row>
    <row r="8" spans="2:20" x14ac:dyDescent="0.25">
      <c r="B8" s="1">
        <v>0.22</v>
      </c>
      <c r="C8" t="str">
        <v>Spain</v>
      </c>
    </row>
    <row r="9" spans="2:20" x14ac:dyDescent="0.25">
      <c r="B9" s="1">
        <v>0.18</v>
      </c>
      <c r="C9" t="str">
        <v>Ireland</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863EB-36DF-408F-8573-DDCFE1F850C2}">
  <dimension ref="C1:CC704"/>
  <sheetViews>
    <sheetView workbookViewId="0"/>
  </sheetViews>
  <sheetFormatPr defaultRowHeight="15" x14ac:dyDescent="0.25"/>
  <sheetData>
    <row r="1" spans="3:81" x14ac:dyDescent="0.25">
      <c r="R1" t="s">
        <v>31</v>
      </c>
      <c r="AF1" s="12" t="s">
        <v>291</v>
      </c>
    </row>
    <row r="4" spans="3:81" x14ac:dyDescent="0.25">
      <c r="C4" s="5" t="s">
        <v>288</v>
      </c>
      <c r="S4" s="5" t="s">
        <v>289</v>
      </c>
      <c r="AI4" s="12" t="s">
        <v>290</v>
      </c>
      <c r="AY4" t="s">
        <v>292</v>
      </c>
      <c r="BP4" t="s">
        <v>293</v>
      </c>
      <c r="BR4" t="str">
        <f>Data!C1</f>
        <v>Product</v>
      </c>
      <c r="BS4" t="str">
        <f>Data!D1</f>
        <v>Units Sold</v>
      </c>
      <c r="BT4" t="str">
        <f>Data!E1</f>
        <v>Cost Price</v>
      </c>
      <c r="BU4" t="str">
        <f>Data!F1</f>
        <v>Sale Price</v>
      </c>
      <c r="BV4" t="str">
        <f>Data!G1</f>
        <v>Gross Sales</v>
      </c>
      <c r="BW4" t="str">
        <f>Data!H1</f>
        <v>VAT Inc</v>
      </c>
      <c r="BX4" t="str">
        <f>Data!I1</f>
        <v>Discounts</v>
      </c>
      <c r="BY4" t="str">
        <f>Data!J1</f>
        <v>Profit</v>
      </c>
      <c r="BZ4" t="str">
        <f>Data!K1</f>
        <v>Date</v>
      </c>
      <c r="CA4" t="str">
        <f>Data!L1</f>
        <v>Discount Band</v>
      </c>
      <c r="CB4" t="str">
        <f>Data!M1</f>
        <v>Segment</v>
      </c>
      <c r="CC4" t="str">
        <f>Data!N1</f>
        <v>Xlookup</v>
      </c>
    </row>
    <row r="5" spans="3:81" x14ac:dyDescent="0.25">
      <c r="C5" cm="1">
        <f t="array" ref="C5:P704">_xlfn._xlws.SORT(Data!A2:N701,3)</f>
        <v>22780</v>
      </c>
      <c r="D5" t="str">
        <v>Spain</v>
      </c>
      <c r="E5" t="str">
        <v>Amarilla</v>
      </c>
      <c r="F5">
        <v>1038</v>
      </c>
      <c r="G5">
        <v>260</v>
      </c>
      <c r="H5">
        <v>20</v>
      </c>
      <c r="I5">
        <v>20760</v>
      </c>
      <c r="J5" t="str">
        <v>Yes</v>
      </c>
      <c r="K5">
        <v>1868.4</v>
      </c>
      <c r="L5">
        <v>8511.5999999999985</v>
      </c>
      <c r="M5">
        <v>45195</v>
      </c>
      <c r="N5" t="str">
        <v>Medium</v>
      </c>
      <c r="O5" t="str">
        <v>Government</v>
      </c>
      <c r="P5">
        <v>0.22</v>
      </c>
      <c r="S5" cm="1">
        <f t="array" ref="S5:AF124">_xlfn._xlws.FILTER(Data!A2:N701,Data!B2:B701=R1)</f>
        <v>99206</v>
      </c>
      <c r="T5" t="str">
        <v>France</v>
      </c>
      <c r="U5" t="str">
        <v>Paseo</v>
      </c>
      <c r="V5">
        <v>2385</v>
      </c>
      <c r="W5">
        <v>10</v>
      </c>
      <c r="X5">
        <v>125</v>
      </c>
      <c r="Y5">
        <v>298125</v>
      </c>
      <c r="Z5" t="str">
        <v>Yes</v>
      </c>
      <c r="AA5">
        <v>14906.25</v>
      </c>
      <c r="AB5">
        <v>-2981.25</v>
      </c>
      <c r="AC5">
        <v>45193</v>
      </c>
      <c r="AD5" t="str">
        <v>Medium</v>
      </c>
      <c r="AE5" t="str">
        <v>Enterprise</v>
      </c>
      <c r="AF5">
        <v>0.23</v>
      </c>
      <c r="AI5" cm="1">
        <f t="array" ref="AI5:AV115">_xlfn._xlws.SORT(S5:AF115,3)</f>
        <v>63021</v>
      </c>
      <c r="AJ5" t="str">
        <v>France</v>
      </c>
      <c r="AK5" t="str">
        <v>Amarilla</v>
      </c>
      <c r="AL5">
        <v>2475</v>
      </c>
      <c r="AM5">
        <v>260</v>
      </c>
      <c r="AN5">
        <v>12</v>
      </c>
      <c r="AO5">
        <v>29700</v>
      </c>
      <c r="AP5" t="str">
        <v>Yes</v>
      </c>
      <c r="AQ5">
        <v>4158</v>
      </c>
      <c r="AR5">
        <v>18117</v>
      </c>
      <c r="AS5">
        <v>45210</v>
      </c>
      <c r="AT5" t="str">
        <v>High</v>
      </c>
      <c r="AU5" t="str">
        <v>Channel Partners</v>
      </c>
      <c r="AV5">
        <v>0.23</v>
      </c>
      <c r="AY5" cm="1">
        <f t="array" ref="AY5:BL124">_xlfn._xlws.SORT(_xlfn._xlws.FILTER(Data!A2:N701,Data!B2:B701=R1),3)</f>
        <v>63021</v>
      </c>
      <c r="AZ5" t="str">
        <v>France</v>
      </c>
      <c r="BA5" t="str">
        <v>Amarilla</v>
      </c>
      <c r="BB5">
        <v>2475</v>
      </c>
      <c r="BC5">
        <v>260</v>
      </c>
      <c r="BD5">
        <v>12</v>
      </c>
      <c r="BE5">
        <v>29700</v>
      </c>
      <c r="BF5" t="str">
        <v>Yes</v>
      </c>
      <c r="BG5">
        <v>4158</v>
      </c>
      <c r="BH5">
        <v>18117</v>
      </c>
      <c r="BI5">
        <v>45210</v>
      </c>
      <c r="BJ5" t="str">
        <v>High</v>
      </c>
      <c r="BK5" t="str">
        <v>Channel Partners</v>
      </c>
      <c r="BL5">
        <v>0.23</v>
      </c>
      <c r="BP5" cm="1">
        <f t="array" ref="BP5:CC124">_xlfn._xlws.SORT(_xlfn.ANCHORARRAY(S5),3)</f>
        <v>63021</v>
      </c>
      <c r="BQ5" t="str">
        <v>France</v>
      </c>
      <c r="BR5" t="str">
        <v>Amarilla</v>
      </c>
      <c r="BS5">
        <v>2475</v>
      </c>
      <c r="BT5">
        <v>260</v>
      </c>
      <c r="BU5">
        <v>12</v>
      </c>
      <c r="BV5">
        <v>29700</v>
      </c>
      <c r="BW5" t="str">
        <v>Yes</v>
      </c>
      <c r="BX5">
        <v>4158</v>
      </c>
      <c r="BY5">
        <v>18117</v>
      </c>
      <c r="BZ5">
        <v>45210</v>
      </c>
      <c r="CA5" t="str">
        <v>High</v>
      </c>
      <c r="CB5" t="str">
        <v>Channel Partners</v>
      </c>
      <c r="CC5">
        <v>0.23</v>
      </c>
    </row>
    <row r="6" spans="3:81" x14ac:dyDescent="0.25">
      <c r="C6">
        <v>26521</v>
      </c>
      <c r="D6" t="str">
        <v>Spain</v>
      </c>
      <c r="E6" t="str">
        <v>Amarilla</v>
      </c>
      <c r="F6">
        <v>947</v>
      </c>
      <c r="G6">
        <v>260</v>
      </c>
      <c r="H6">
        <v>125</v>
      </c>
      <c r="I6">
        <v>118375</v>
      </c>
      <c r="J6" t="str">
        <v>No</v>
      </c>
      <c r="K6">
        <v>13021.25</v>
      </c>
      <c r="L6">
        <v>-8286.25</v>
      </c>
      <c r="M6">
        <v>45200</v>
      </c>
      <c r="N6" t="str">
        <v>High</v>
      </c>
      <c r="O6" t="str">
        <v>Enterprise</v>
      </c>
      <c r="P6">
        <v>0.22</v>
      </c>
      <c r="S6">
        <v>42141</v>
      </c>
      <c r="T6" t="str">
        <v>France</v>
      </c>
      <c r="U6" t="str">
        <v>Montana</v>
      </c>
      <c r="V6">
        <v>293</v>
      </c>
      <c r="W6">
        <v>5</v>
      </c>
      <c r="X6">
        <v>7</v>
      </c>
      <c r="Y6">
        <v>2051</v>
      </c>
      <c r="Z6" t="str">
        <v>Yes</v>
      </c>
      <c r="AA6">
        <v>287.14</v>
      </c>
      <c r="AB6">
        <v>298.86000000000013</v>
      </c>
      <c r="AC6">
        <v>45196</v>
      </c>
      <c r="AD6" t="str">
        <v>High</v>
      </c>
      <c r="AE6" t="str">
        <v>Government</v>
      </c>
      <c r="AF6">
        <v>0.23</v>
      </c>
      <c r="AI6">
        <v>94971</v>
      </c>
      <c r="AJ6" t="str">
        <v>France</v>
      </c>
      <c r="AK6" t="str">
        <v>Amarilla</v>
      </c>
      <c r="AL6">
        <v>3421.5</v>
      </c>
      <c r="AM6">
        <v>260</v>
      </c>
      <c r="AN6">
        <v>7</v>
      </c>
      <c r="AO6">
        <v>23950.5</v>
      </c>
      <c r="AP6" t="str">
        <v>Yes</v>
      </c>
      <c r="AQ6">
        <v>2874.06</v>
      </c>
      <c r="AR6">
        <v>3968.9399999999987</v>
      </c>
      <c r="AS6">
        <v>45223</v>
      </c>
      <c r="AT6" t="str">
        <v>High</v>
      </c>
      <c r="AU6" t="str">
        <v>Government</v>
      </c>
      <c r="AV6">
        <v>0.23</v>
      </c>
      <c r="AY6">
        <v>94971</v>
      </c>
      <c r="AZ6" t="str">
        <v>France</v>
      </c>
      <c r="BA6" t="str">
        <v>Amarilla</v>
      </c>
      <c r="BB6">
        <v>3421.5</v>
      </c>
      <c r="BC6">
        <v>260</v>
      </c>
      <c r="BD6">
        <v>7</v>
      </c>
      <c r="BE6">
        <v>23950.5</v>
      </c>
      <c r="BF6" t="str">
        <v>Yes</v>
      </c>
      <c r="BG6">
        <v>2874.06</v>
      </c>
      <c r="BH6">
        <v>3968.9399999999987</v>
      </c>
      <c r="BI6">
        <v>45223</v>
      </c>
      <c r="BJ6" t="str">
        <v>High</v>
      </c>
      <c r="BK6" t="str">
        <v>Government</v>
      </c>
      <c r="BL6">
        <v>0.23</v>
      </c>
      <c r="BP6">
        <v>94971</v>
      </c>
      <c r="BQ6" t="str">
        <v>France</v>
      </c>
      <c r="BR6" t="str">
        <v>Amarilla</v>
      </c>
      <c r="BS6">
        <v>3421.5</v>
      </c>
      <c r="BT6">
        <v>260</v>
      </c>
      <c r="BU6">
        <v>7</v>
      </c>
      <c r="BV6">
        <v>23950.5</v>
      </c>
      <c r="BW6" t="str">
        <v>Yes</v>
      </c>
      <c r="BX6">
        <v>2874.06</v>
      </c>
      <c r="BY6">
        <v>3968.9399999999987</v>
      </c>
      <c r="BZ6">
        <v>45223</v>
      </c>
      <c r="CA6" t="str">
        <v>High</v>
      </c>
      <c r="CB6" t="str">
        <v>Government</v>
      </c>
      <c r="CC6">
        <v>0.23</v>
      </c>
    </row>
    <row r="7" spans="3:81" x14ac:dyDescent="0.25">
      <c r="C7">
        <v>63021</v>
      </c>
      <c r="D7" t="str">
        <v>France</v>
      </c>
      <c r="E7" t="str">
        <v>Amarilla</v>
      </c>
      <c r="F7">
        <v>2475</v>
      </c>
      <c r="G7">
        <v>260</v>
      </c>
      <c r="H7">
        <v>12</v>
      </c>
      <c r="I7">
        <v>29700</v>
      </c>
      <c r="J7" t="str">
        <v>Yes</v>
      </c>
      <c r="K7">
        <v>4158</v>
      </c>
      <c r="L7">
        <v>18117</v>
      </c>
      <c r="M7">
        <v>45210</v>
      </c>
      <c r="N7" t="str">
        <v>High</v>
      </c>
      <c r="O7" t="str">
        <v>Channel Partners</v>
      </c>
      <c r="P7">
        <v>0.23</v>
      </c>
      <c r="S7">
        <v>97775</v>
      </c>
      <c r="T7" t="str">
        <v>France</v>
      </c>
      <c r="U7" t="str">
        <v>Montana</v>
      </c>
      <c r="V7">
        <v>544</v>
      </c>
      <c r="W7">
        <v>5</v>
      </c>
      <c r="X7">
        <v>7</v>
      </c>
      <c r="Y7">
        <v>3808</v>
      </c>
      <c r="Z7" t="str">
        <v>No</v>
      </c>
      <c r="AA7">
        <v>114.24</v>
      </c>
      <c r="AB7">
        <v>973.76000000000022</v>
      </c>
      <c r="AC7">
        <v>45200</v>
      </c>
      <c r="AD7" t="str">
        <v>Low</v>
      </c>
      <c r="AE7" t="str">
        <v>Government</v>
      </c>
      <c r="AF7">
        <v>0.23</v>
      </c>
      <c r="AI7">
        <v>77620</v>
      </c>
      <c r="AJ7" t="str">
        <v>France</v>
      </c>
      <c r="AK7" t="str">
        <v>Amarilla</v>
      </c>
      <c r="AL7">
        <v>1433</v>
      </c>
      <c r="AM7">
        <v>260</v>
      </c>
      <c r="AN7">
        <v>125</v>
      </c>
      <c r="AO7">
        <v>179125</v>
      </c>
      <c r="AP7" t="str">
        <v>No</v>
      </c>
      <c r="AQ7">
        <v>19703.75</v>
      </c>
      <c r="AR7">
        <v>-12538.75</v>
      </c>
      <c r="AS7">
        <v>45235</v>
      </c>
      <c r="AT7" t="str">
        <v>High</v>
      </c>
      <c r="AU7" t="str">
        <v>Enterprise</v>
      </c>
      <c r="AV7">
        <v>0.23</v>
      </c>
      <c r="AY7">
        <v>77620</v>
      </c>
      <c r="AZ7" t="str">
        <v>France</v>
      </c>
      <c r="BA7" t="str">
        <v>Amarilla</v>
      </c>
      <c r="BB7">
        <v>1433</v>
      </c>
      <c r="BC7">
        <v>260</v>
      </c>
      <c r="BD7">
        <v>125</v>
      </c>
      <c r="BE7">
        <v>179125</v>
      </c>
      <c r="BF7" t="str">
        <v>No</v>
      </c>
      <c r="BG7">
        <v>19703.75</v>
      </c>
      <c r="BH7">
        <v>-12538.75</v>
      </c>
      <c r="BI7">
        <v>45235</v>
      </c>
      <c r="BJ7" t="str">
        <v>High</v>
      </c>
      <c r="BK7" t="str">
        <v>Enterprise</v>
      </c>
      <c r="BL7">
        <v>0.23</v>
      </c>
      <c r="BP7">
        <v>77620</v>
      </c>
      <c r="BQ7" t="str">
        <v>France</v>
      </c>
      <c r="BR7" t="str">
        <v>Amarilla</v>
      </c>
      <c r="BS7">
        <v>1433</v>
      </c>
      <c r="BT7">
        <v>260</v>
      </c>
      <c r="BU7">
        <v>125</v>
      </c>
      <c r="BV7">
        <v>179125</v>
      </c>
      <c r="BW7" t="str">
        <v>No</v>
      </c>
      <c r="BX7">
        <v>19703.75</v>
      </c>
      <c r="BY7">
        <v>-12538.75</v>
      </c>
      <c r="BZ7">
        <v>45235</v>
      </c>
      <c r="CA7" t="str">
        <v>High</v>
      </c>
      <c r="CB7" t="str">
        <v>Enterprise</v>
      </c>
      <c r="CC7">
        <v>0.23</v>
      </c>
    </row>
    <row r="8" spans="3:81" x14ac:dyDescent="0.25">
      <c r="C8">
        <v>44896</v>
      </c>
      <c r="D8" t="str">
        <v>Germany</v>
      </c>
      <c r="E8" t="str">
        <v>Amarilla</v>
      </c>
      <c r="F8">
        <v>711</v>
      </c>
      <c r="G8">
        <v>260</v>
      </c>
      <c r="H8">
        <v>15</v>
      </c>
      <c r="I8">
        <v>10665</v>
      </c>
      <c r="J8" t="str">
        <v>Yes</v>
      </c>
      <c r="K8">
        <v>853.2</v>
      </c>
      <c r="L8">
        <v>2701.7999999999993</v>
      </c>
      <c r="M8">
        <v>45212</v>
      </c>
      <c r="N8" t="str">
        <v>Medium</v>
      </c>
      <c r="O8" t="str">
        <v>Midmarket</v>
      </c>
      <c r="P8">
        <v>0.19</v>
      </c>
      <c r="S8">
        <v>92343</v>
      </c>
      <c r="T8" t="str">
        <v>France</v>
      </c>
      <c r="U8" t="str">
        <v>Carretera</v>
      </c>
      <c r="V8">
        <v>1023</v>
      </c>
      <c r="W8">
        <v>3</v>
      </c>
      <c r="X8">
        <v>125</v>
      </c>
      <c r="Y8">
        <v>127875</v>
      </c>
      <c r="Z8" t="str">
        <v>No</v>
      </c>
      <c r="AA8">
        <v>17902.5</v>
      </c>
      <c r="AB8">
        <v>-12787.5</v>
      </c>
      <c r="AC8">
        <v>45200</v>
      </c>
      <c r="AD8" t="str">
        <v>High</v>
      </c>
      <c r="AE8" t="str">
        <v>Enterprise</v>
      </c>
      <c r="AF8">
        <v>0.23</v>
      </c>
      <c r="AI8">
        <v>94140</v>
      </c>
      <c r="AJ8" t="str">
        <v>France</v>
      </c>
      <c r="AK8" t="str">
        <v>Amarilla</v>
      </c>
      <c r="AL8">
        <v>941</v>
      </c>
      <c r="AM8">
        <v>260</v>
      </c>
      <c r="AN8">
        <v>20</v>
      </c>
      <c r="AO8">
        <v>18820</v>
      </c>
      <c r="AP8" t="str">
        <v>Yes</v>
      </c>
      <c r="AQ8">
        <v>376.4</v>
      </c>
      <c r="AR8">
        <v>9033.5999999999985</v>
      </c>
      <c r="AS8">
        <v>45294</v>
      </c>
      <c r="AT8" t="str">
        <v>Low</v>
      </c>
      <c r="AU8" t="str">
        <v>Government</v>
      </c>
      <c r="AV8">
        <v>0.23</v>
      </c>
      <c r="AY8">
        <v>94140</v>
      </c>
      <c r="AZ8" t="str">
        <v>France</v>
      </c>
      <c r="BA8" t="str">
        <v>Amarilla</v>
      </c>
      <c r="BB8">
        <v>941</v>
      </c>
      <c r="BC8">
        <v>260</v>
      </c>
      <c r="BD8">
        <v>20</v>
      </c>
      <c r="BE8">
        <v>18820</v>
      </c>
      <c r="BF8" t="str">
        <v>Yes</v>
      </c>
      <c r="BG8">
        <v>376.4</v>
      </c>
      <c r="BH8">
        <v>9033.5999999999985</v>
      </c>
      <c r="BI8">
        <v>45294</v>
      </c>
      <c r="BJ8" t="str">
        <v>Low</v>
      </c>
      <c r="BK8" t="str">
        <v>Government</v>
      </c>
      <c r="BL8">
        <v>0.23</v>
      </c>
      <c r="BP8">
        <v>94140</v>
      </c>
      <c r="BQ8" t="str">
        <v>France</v>
      </c>
      <c r="BR8" t="str">
        <v>Amarilla</v>
      </c>
      <c r="BS8">
        <v>941</v>
      </c>
      <c r="BT8">
        <v>260</v>
      </c>
      <c r="BU8">
        <v>20</v>
      </c>
      <c r="BV8">
        <v>18820</v>
      </c>
      <c r="BW8" t="str">
        <v>Yes</v>
      </c>
      <c r="BX8">
        <v>376.4</v>
      </c>
      <c r="BY8">
        <v>9033.5999999999985</v>
      </c>
      <c r="BZ8">
        <v>45294</v>
      </c>
      <c r="CA8" t="str">
        <v>Low</v>
      </c>
      <c r="CB8" t="str">
        <v>Government</v>
      </c>
      <c r="CC8">
        <v>0.23</v>
      </c>
    </row>
    <row r="9" spans="3:81" x14ac:dyDescent="0.25">
      <c r="C9">
        <v>94971</v>
      </c>
      <c r="D9" t="str">
        <v>France</v>
      </c>
      <c r="E9" t="str">
        <v>Amarilla</v>
      </c>
      <c r="F9">
        <v>3421.5</v>
      </c>
      <c r="G9">
        <v>260</v>
      </c>
      <c r="H9">
        <v>7</v>
      </c>
      <c r="I9">
        <v>23950.5</v>
      </c>
      <c r="J9" t="str">
        <v>Yes</v>
      </c>
      <c r="K9">
        <v>2874.06</v>
      </c>
      <c r="L9">
        <v>3968.9399999999987</v>
      </c>
      <c r="M9">
        <v>45223</v>
      </c>
      <c r="N9" t="str">
        <v>High</v>
      </c>
      <c r="O9" t="str">
        <v>Government</v>
      </c>
      <c r="P9">
        <v>0.23</v>
      </c>
      <c r="S9">
        <v>48477</v>
      </c>
      <c r="T9" t="str">
        <v>France</v>
      </c>
      <c r="U9" t="str">
        <v>Carretera</v>
      </c>
      <c r="V9">
        <v>4243.5</v>
      </c>
      <c r="W9">
        <v>3</v>
      </c>
      <c r="X9">
        <v>125</v>
      </c>
      <c r="Y9">
        <v>530437.5</v>
      </c>
      <c r="Z9" t="str">
        <v>No</v>
      </c>
      <c r="AA9">
        <v>15913.125</v>
      </c>
      <c r="AB9">
        <v>5304.375</v>
      </c>
      <c r="AC9">
        <v>45205</v>
      </c>
      <c r="AD9" t="str">
        <v>Low</v>
      </c>
      <c r="AE9" t="str">
        <v>Enterprise</v>
      </c>
      <c r="AF9">
        <v>0.23</v>
      </c>
      <c r="AI9">
        <v>27427</v>
      </c>
      <c r="AJ9" t="str">
        <v>France</v>
      </c>
      <c r="AK9" t="str">
        <v>Amarilla</v>
      </c>
      <c r="AL9">
        <v>1899</v>
      </c>
      <c r="AM9">
        <v>260</v>
      </c>
      <c r="AN9">
        <v>20</v>
      </c>
      <c r="AO9">
        <v>37980</v>
      </c>
      <c r="AP9" t="str">
        <v>No</v>
      </c>
      <c r="AQ9">
        <v>0</v>
      </c>
      <c r="AR9">
        <v>18990</v>
      </c>
      <c r="AS9">
        <v>45301</v>
      </c>
      <c r="AT9" t="str">
        <v>None</v>
      </c>
      <c r="AU9" t="str">
        <v>Government</v>
      </c>
      <c r="AV9">
        <v>0.23</v>
      </c>
      <c r="AY9">
        <v>27427</v>
      </c>
      <c r="AZ9" t="str">
        <v>France</v>
      </c>
      <c r="BA9" t="str">
        <v>Amarilla</v>
      </c>
      <c r="BB9">
        <v>1899</v>
      </c>
      <c r="BC9">
        <v>260</v>
      </c>
      <c r="BD9">
        <v>20</v>
      </c>
      <c r="BE9">
        <v>37980</v>
      </c>
      <c r="BF9" t="str">
        <v>No</v>
      </c>
      <c r="BG9">
        <v>0</v>
      </c>
      <c r="BH9">
        <v>18990</v>
      </c>
      <c r="BI9">
        <v>45301</v>
      </c>
      <c r="BJ9" t="str">
        <v>None</v>
      </c>
      <c r="BK9" t="str">
        <v>Government</v>
      </c>
      <c r="BL9">
        <v>0.23</v>
      </c>
      <c r="BP9">
        <v>27427</v>
      </c>
      <c r="BQ9" t="str">
        <v>France</v>
      </c>
      <c r="BR9" t="str">
        <v>Amarilla</v>
      </c>
      <c r="BS9">
        <v>1899</v>
      </c>
      <c r="BT9">
        <v>260</v>
      </c>
      <c r="BU9">
        <v>20</v>
      </c>
      <c r="BV9">
        <v>37980</v>
      </c>
      <c r="BW9" t="str">
        <v>No</v>
      </c>
      <c r="BX9">
        <v>0</v>
      </c>
      <c r="BY9">
        <v>18990</v>
      </c>
      <c r="BZ9">
        <v>45301</v>
      </c>
      <c r="CA9" t="str">
        <v>None</v>
      </c>
      <c r="CB9" t="str">
        <v>Government</v>
      </c>
      <c r="CC9">
        <v>0.23</v>
      </c>
    </row>
    <row r="10" spans="3:81" x14ac:dyDescent="0.25">
      <c r="C10">
        <v>60622</v>
      </c>
      <c r="D10" t="str">
        <v>Ireland</v>
      </c>
      <c r="E10" t="str">
        <v>Amarilla</v>
      </c>
      <c r="F10">
        <v>1366</v>
      </c>
      <c r="G10">
        <v>260</v>
      </c>
      <c r="H10">
        <v>20</v>
      </c>
      <c r="I10">
        <v>27320</v>
      </c>
      <c r="J10" t="str">
        <v>No</v>
      </c>
      <c r="K10">
        <v>2185.6</v>
      </c>
      <c r="L10">
        <v>11474.400000000001</v>
      </c>
      <c r="M10">
        <v>45223</v>
      </c>
      <c r="N10" t="str">
        <v>Medium</v>
      </c>
      <c r="O10" t="str">
        <v>Government</v>
      </c>
      <c r="P10">
        <v>0.18</v>
      </c>
      <c r="S10">
        <v>64130</v>
      </c>
      <c r="T10" t="str">
        <v>France</v>
      </c>
      <c r="U10" t="str">
        <v>Paseo</v>
      </c>
      <c r="V10">
        <v>549</v>
      </c>
      <c r="W10">
        <v>10</v>
      </c>
      <c r="X10">
        <v>15</v>
      </c>
      <c r="Y10">
        <v>8235</v>
      </c>
      <c r="Z10" t="str">
        <v>Yes</v>
      </c>
      <c r="AA10">
        <v>0</v>
      </c>
      <c r="AB10">
        <v>2745</v>
      </c>
      <c r="AC10">
        <v>45206</v>
      </c>
      <c r="AD10" t="str">
        <v>None</v>
      </c>
      <c r="AE10" t="str">
        <v>Midmarket</v>
      </c>
      <c r="AF10">
        <v>0.23</v>
      </c>
      <c r="AI10">
        <v>53475</v>
      </c>
      <c r="AJ10" t="str">
        <v>France</v>
      </c>
      <c r="AK10" t="str">
        <v>Amarilla</v>
      </c>
      <c r="AL10">
        <v>853</v>
      </c>
      <c r="AM10">
        <v>260</v>
      </c>
      <c r="AN10">
        <v>300</v>
      </c>
      <c r="AO10">
        <v>255900</v>
      </c>
      <c r="AP10" t="str">
        <v>Yes</v>
      </c>
      <c r="AQ10">
        <v>25590</v>
      </c>
      <c r="AR10">
        <v>17060</v>
      </c>
      <c r="AS10">
        <v>45338</v>
      </c>
      <c r="AT10" t="str">
        <v>High</v>
      </c>
      <c r="AU10" t="str">
        <v>Small Business</v>
      </c>
      <c r="AV10">
        <v>0.23</v>
      </c>
      <c r="AY10">
        <v>53475</v>
      </c>
      <c r="AZ10" t="str">
        <v>France</v>
      </c>
      <c r="BA10" t="str">
        <v>Amarilla</v>
      </c>
      <c r="BB10">
        <v>853</v>
      </c>
      <c r="BC10">
        <v>260</v>
      </c>
      <c r="BD10">
        <v>300</v>
      </c>
      <c r="BE10">
        <v>255900</v>
      </c>
      <c r="BF10" t="str">
        <v>Yes</v>
      </c>
      <c r="BG10">
        <v>25590</v>
      </c>
      <c r="BH10">
        <v>17060</v>
      </c>
      <c r="BI10">
        <v>45338</v>
      </c>
      <c r="BJ10" t="str">
        <v>High</v>
      </c>
      <c r="BK10" t="str">
        <v>Small Business</v>
      </c>
      <c r="BL10">
        <v>0.23</v>
      </c>
      <c r="BP10">
        <v>53475</v>
      </c>
      <c r="BQ10" t="str">
        <v>France</v>
      </c>
      <c r="BR10" t="str">
        <v>Amarilla</v>
      </c>
      <c r="BS10">
        <v>853</v>
      </c>
      <c r="BT10">
        <v>260</v>
      </c>
      <c r="BU10">
        <v>300</v>
      </c>
      <c r="BV10">
        <v>255900</v>
      </c>
      <c r="BW10" t="str">
        <v>Yes</v>
      </c>
      <c r="BX10">
        <v>25590</v>
      </c>
      <c r="BY10">
        <v>17060</v>
      </c>
      <c r="BZ10">
        <v>45338</v>
      </c>
      <c r="CA10" t="str">
        <v>High</v>
      </c>
      <c r="CB10" t="str">
        <v>Small Business</v>
      </c>
      <c r="CC10">
        <v>0.23</v>
      </c>
    </row>
    <row r="11" spans="3:81" x14ac:dyDescent="0.25">
      <c r="C11">
        <v>77620</v>
      </c>
      <c r="D11" t="str">
        <v>France</v>
      </c>
      <c r="E11" t="str">
        <v>Amarilla</v>
      </c>
      <c r="F11">
        <v>1433</v>
      </c>
      <c r="G11">
        <v>260</v>
      </c>
      <c r="H11">
        <v>125</v>
      </c>
      <c r="I11">
        <v>179125</v>
      </c>
      <c r="J11" t="str">
        <v>No</v>
      </c>
      <c r="K11">
        <v>19703.75</v>
      </c>
      <c r="L11">
        <v>-12538.75</v>
      </c>
      <c r="M11">
        <v>45235</v>
      </c>
      <c r="N11" t="str">
        <v>High</v>
      </c>
      <c r="O11" t="str">
        <v>Enterprise</v>
      </c>
      <c r="P11">
        <v>0.23</v>
      </c>
      <c r="S11">
        <v>14610</v>
      </c>
      <c r="T11" t="str">
        <v>France</v>
      </c>
      <c r="U11" t="str">
        <v>VTT</v>
      </c>
      <c r="V11">
        <v>1491</v>
      </c>
      <c r="W11">
        <v>250</v>
      </c>
      <c r="X11">
        <v>7</v>
      </c>
      <c r="Y11">
        <v>10437</v>
      </c>
      <c r="Z11" t="str">
        <v>No</v>
      </c>
      <c r="AA11">
        <v>1252.44</v>
      </c>
      <c r="AB11">
        <v>1729.5599999999995</v>
      </c>
      <c r="AC11">
        <v>45209</v>
      </c>
      <c r="AD11" t="str">
        <v>High</v>
      </c>
      <c r="AE11" t="str">
        <v>Government</v>
      </c>
      <c r="AF11">
        <v>0.23</v>
      </c>
      <c r="AI11">
        <v>48433</v>
      </c>
      <c r="AJ11" t="str">
        <v>France</v>
      </c>
      <c r="AK11" t="str">
        <v>Amarilla</v>
      </c>
      <c r="AL11">
        <v>2076</v>
      </c>
      <c r="AM11">
        <v>260</v>
      </c>
      <c r="AN11">
        <v>350</v>
      </c>
      <c r="AO11">
        <v>726600</v>
      </c>
      <c r="AP11" t="str">
        <v>No</v>
      </c>
      <c r="AQ11">
        <v>43596</v>
      </c>
      <c r="AR11">
        <v>143244</v>
      </c>
      <c r="AS11">
        <v>45341</v>
      </c>
      <c r="AT11" t="str">
        <v>Medium</v>
      </c>
      <c r="AU11" t="str">
        <v>Government</v>
      </c>
      <c r="AV11">
        <v>0.23</v>
      </c>
      <c r="AY11">
        <v>48433</v>
      </c>
      <c r="AZ11" t="str">
        <v>France</v>
      </c>
      <c r="BA11" t="str">
        <v>Amarilla</v>
      </c>
      <c r="BB11">
        <v>2076</v>
      </c>
      <c r="BC11">
        <v>260</v>
      </c>
      <c r="BD11">
        <v>350</v>
      </c>
      <c r="BE11">
        <v>726600</v>
      </c>
      <c r="BF11" t="str">
        <v>No</v>
      </c>
      <c r="BG11">
        <v>43596</v>
      </c>
      <c r="BH11">
        <v>143244</v>
      </c>
      <c r="BI11">
        <v>45341</v>
      </c>
      <c r="BJ11" t="str">
        <v>Medium</v>
      </c>
      <c r="BK11" t="str">
        <v>Government</v>
      </c>
      <c r="BL11">
        <v>0.23</v>
      </c>
      <c r="BP11">
        <v>48433</v>
      </c>
      <c r="BQ11" t="str">
        <v>France</v>
      </c>
      <c r="BR11" t="str">
        <v>Amarilla</v>
      </c>
      <c r="BS11">
        <v>2076</v>
      </c>
      <c r="BT11">
        <v>260</v>
      </c>
      <c r="BU11">
        <v>350</v>
      </c>
      <c r="BV11">
        <v>726600</v>
      </c>
      <c r="BW11" t="str">
        <v>No</v>
      </c>
      <c r="BX11">
        <v>43596</v>
      </c>
      <c r="BY11">
        <v>143244</v>
      </c>
      <c r="BZ11">
        <v>45341</v>
      </c>
      <c r="CA11" t="str">
        <v>Medium</v>
      </c>
      <c r="CB11" t="str">
        <v>Government</v>
      </c>
      <c r="CC11">
        <v>0.23</v>
      </c>
    </row>
    <row r="12" spans="3:81" x14ac:dyDescent="0.25">
      <c r="C12">
        <v>59074</v>
      </c>
      <c r="D12" t="str">
        <v>Italy</v>
      </c>
      <c r="E12" t="str">
        <v>Amarilla</v>
      </c>
      <c r="F12">
        <v>1953</v>
      </c>
      <c r="G12">
        <v>260</v>
      </c>
      <c r="H12">
        <v>12</v>
      </c>
      <c r="I12">
        <v>23436</v>
      </c>
      <c r="J12" t="str">
        <v>No</v>
      </c>
      <c r="K12">
        <v>0</v>
      </c>
      <c r="L12">
        <v>17577</v>
      </c>
      <c r="M12">
        <v>45238</v>
      </c>
      <c r="N12" t="str">
        <v>None</v>
      </c>
      <c r="O12" t="str">
        <v>Channel Partners</v>
      </c>
      <c r="P12">
        <v>0.24</v>
      </c>
      <c r="S12">
        <v>63021</v>
      </c>
      <c r="T12" t="str">
        <v>France</v>
      </c>
      <c r="U12" t="str">
        <v>Amarilla</v>
      </c>
      <c r="V12">
        <v>2475</v>
      </c>
      <c r="W12">
        <v>260</v>
      </c>
      <c r="X12">
        <v>12</v>
      </c>
      <c r="Y12">
        <v>29700</v>
      </c>
      <c r="Z12" t="str">
        <v>Yes</v>
      </c>
      <c r="AA12">
        <v>4158</v>
      </c>
      <c r="AB12">
        <v>18117</v>
      </c>
      <c r="AC12">
        <v>45210</v>
      </c>
      <c r="AD12" t="str">
        <v>High</v>
      </c>
      <c r="AE12" t="str">
        <v>Channel Partners</v>
      </c>
      <c r="AF12">
        <v>0.23</v>
      </c>
      <c r="AI12">
        <v>85496</v>
      </c>
      <c r="AJ12" t="str">
        <v>France</v>
      </c>
      <c r="AK12" t="str">
        <v>Amarilla</v>
      </c>
      <c r="AL12">
        <v>2072</v>
      </c>
      <c r="AM12">
        <v>260</v>
      </c>
      <c r="AN12">
        <v>15</v>
      </c>
      <c r="AO12">
        <v>31080</v>
      </c>
      <c r="AP12" t="str">
        <v>No</v>
      </c>
      <c r="AQ12">
        <v>3108</v>
      </c>
      <c r="AR12">
        <v>7252</v>
      </c>
      <c r="AS12">
        <v>45360</v>
      </c>
      <c r="AT12" t="str">
        <v>High</v>
      </c>
      <c r="AU12" t="str">
        <v>Midmarket</v>
      </c>
      <c r="AV12">
        <v>0.23</v>
      </c>
      <c r="AY12">
        <v>85496</v>
      </c>
      <c r="AZ12" t="str">
        <v>France</v>
      </c>
      <c r="BA12" t="str">
        <v>Amarilla</v>
      </c>
      <c r="BB12">
        <v>2072</v>
      </c>
      <c r="BC12">
        <v>260</v>
      </c>
      <c r="BD12">
        <v>15</v>
      </c>
      <c r="BE12">
        <v>31080</v>
      </c>
      <c r="BF12" t="str">
        <v>No</v>
      </c>
      <c r="BG12">
        <v>3108</v>
      </c>
      <c r="BH12">
        <v>7252</v>
      </c>
      <c r="BI12">
        <v>45360</v>
      </c>
      <c r="BJ12" t="str">
        <v>High</v>
      </c>
      <c r="BK12" t="str">
        <v>Midmarket</v>
      </c>
      <c r="BL12">
        <v>0.23</v>
      </c>
      <c r="BP12">
        <v>85496</v>
      </c>
      <c r="BQ12" t="str">
        <v>France</v>
      </c>
      <c r="BR12" t="str">
        <v>Amarilla</v>
      </c>
      <c r="BS12">
        <v>2072</v>
      </c>
      <c r="BT12">
        <v>260</v>
      </c>
      <c r="BU12">
        <v>15</v>
      </c>
      <c r="BV12">
        <v>31080</v>
      </c>
      <c r="BW12" t="str">
        <v>No</v>
      </c>
      <c r="BX12">
        <v>3108</v>
      </c>
      <c r="BY12">
        <v>7252</v>
      </c>
      <c r="BZ12">
        <v>45360</v>
      </c>
      <c r="CA12" t="str">
        <v>High</v>
      </c>
      <c r="CB12" t="str">
        <v>Midmarket</v>
      </c>
      <c r="CC12">
        <v>0.23</v>
      </c>
    </row>
    <row r="13" spans="3:81" x14ac:dyDescent="0.25">
      <c r="C13">
        <v>22566</v>
      </c>
      <c r="D13" t="str">
        <v>Ireland</v>
      </c>
      <c r="E13" t="str">
        <v>Amarilla</v>
      </c>
      <c r="F13">
        <v>2548</v>
      </c>
      <c r="G13">
        <v>260</v>
      </c>
      <c r="H13">
        <v>15</v>
      </c>
      <c r="I13">
        <v>38220</v>
      </c>
      <c r="J13" t="str">
        <v>Yes</v>
      </c>
      <c r="K13">
        <v>4586.3999999999996</v>
      </c>
      <c r="L13">
        <v>8153.5999999999985</v>
      </c>
      <c r="M13">
        <v>45242</v>
      </c>
      <c r="N13" t="str">
        <v>High</v>
      </c>
      <c r="O13" t="str">
        <v>Midmarket</v>
      </c>
      <c r="P13">
        <v>0.18</v>
      </c>
      <c r="S13">
        <v>52964</v>
      </c>
      <c r="T13" t="str">
        <v>France</v>
      </c>
      <c r="U13" t="str">
        <v>VTT</v>
      </c>
      <c r="V13">
        <v>2682</v>
      </c>
      <c r="W13">
        <v>250</v>
      </c>
      <c r="X13">
        <v>20</v>
      </c>
      <c r="Y13">
        <v>53640</v>
      </c>
      <c r="Z13" t="str">
        <v>No</v>
      </c>
      <c r="AA13">
        <v>4827.6000000000004</v>
      </c>
      <c r="AB13">
        <v>21992.400000000001</v>
      </c>
      <c r="AC13">
        <v>45210</v>
      </c>
      <c r="AD13" t="str">
        <v>Medium</v>
      </c>
      <c r="AE13" t="str">
        <v>Government</v>
      </c>
      <c r="AF13">
        <v>0.23</v>
      </c>
      <c r="AI13">
        <v>12276</v>
      </c>
      <c r="AJ13" t="str">
        <v>France</v>
      </c>
      <c r="AK13" t="str">
        <v>Amarilla</v>
      </c>
      <c r="AL13">
        <v>2475</v>
      </c>
      <c r="AM13">
        <v>260</v>
      </c>
      <c r="AN13">
        <v>300</v>
      </c>
      <c r="AO13">
        <v>742500</v>
      </c>
      <c r="AP13" t="str">
        <v>No</v>
      </c>
      <c r="AQ13">
        <v>111375</v>
      </c>
      <c r="AR13">
        <v>12375</v>
      </c>
      <c r="AS13">
        <v>45382</v>
      </c>
      <c r="AT13" t="str">
        <v>High</v>
      </c>
      <c r="AU13" t="str">
        <v>Small Business</v>
      </c>
      <c r="AV13">
        <v>0.23</v>
      </c>
      <c r="AY13">
        <v>12276</v>
      </c>
      <c r="AZ13" t="str">
        <v>France</v>
      </c>
      <c r="BA13" t="str">
        <v>Amarilla</v>
      </c>
      <c r="BB13">
        <v>2475</v>
      </c>
      <c r="BC13">
        <v>260</v>
      </c>
      <c r="BD13">
        <v>300</v>
      </c>
      <c r="BE13">
        <v>742500</v>
      </c>
      <c r="BF13" t="str">
        <v>No</v>
      </c>
      <c r="BG13">
        <v>111375</v>
      </c>
      <c r="BH13">
        <v>12375</v>
      </c>
      <c r="BI13">
        <v>45382</v>
      </c>
      <c r="BJ13" t="str">
        <v>High</v>
      </c>
      <c r="BK13" t="str">
        <v>Small Business</v>
      </c>
      <c r="BL13">
        <v>0.23</v>
      </c>
      <c r="BP13">
        <v>12276</v>
      </c>
      <c r="BQ13" t="str">
        <v>France</v>
      </c>
      <c r="BR13" t="str">
        <v>Amarilla</v>
      </c>
      <c r="BS13">
        <v>2475</v>
      </c>
      <c r="BT13">
        <v>260</v>
      </c>
      <c r="BU13">
        <v>300</v>
      </c>
      <c r="BV13">
        <v>742500</v>
      </c>
      <c r="BW13" t="str">
        <v>No</v>
      </c>
      <c r="BX13">
        <v>111375</v>
      </c>
      <c r="BY13">
        <v>12375</v>
      </c>
      <c r="BZ13">
        <v>45382</v>
      </c>
      <c r="CA13" t="str">
        <v>High</v>
      </c>
      <c r="CB13" t="str">
        <v>Small Business</v>
      </c>
      <c r="CC13">
        <v>0.23</v>
      </c>
    </row>
    <row r="14" spans="3:81" x14ac:dyDescent="0.25">
      <c r="C14">
        <v>20732</v>
      </c>
      <c r="D14" t="str">
        <v>Italy</v>
      </c>
      <c r="E14" t="str">
        <v>Amarilla</v>
      </c>
      <c r="F14">
        <v>2907</v>
      </c>
      <c r="G14">
        <v>260</v>
      </c>
      <c r="H14">
        <v>7</v>
      </c>
      <c r="I14">
        <v>20349</v>
      </c>
      <c r="J14" t="str">
        <v>Yes</v>
      </c>
      <c r="K14">
        <v>1627.92</v>
      </c>
      <c r="L14">
        <v>4186.0800000000017</v>
      </c>
      <c r="M14">
        <v>45243</v>
      </c>
      <c r="N14" t="str">
        <v>Medium</v>
      </c>
      <c r="O14" t="str">
        <v>Government</v>
      </c>
      <c r="P14">
        <v>0.24</v>
      </c>
      <c r="S14">
        <v>43178</v>
      </c>
      <c r="T14" t="str">
        <v>France</v>
      </c>
      <c r="U14" t="str">
        <v>Montana</v>
      </c>
      <c r="V14">
        <v>1186</v>
      </c>
      <c r="W14">
        <v>5</v>
      </c>
      <c r="X14">
        <v>300</v>
      </c>
      <c r="Y14">
        <v>355800</v>
      </c>
      <c r="Z14" t="str">
        <v>Yes</v>
      </c>
      <c r="AA14">
        <v>42696</v>
      </c>
      <c r="AB14">
        <v>16604</v>
      </c>
      <c r="AC14">
        <v>45213</v>
      </c>
      <c r="AD14" t="str">
        <v>High</v>
      </c>
      <c r="AE14" t="str">
        <v>Small Business</v>
      </c>
      <c r="AF14">
        <v>0.23</v>
      </c>
      <c r="AI14">
        <v>33399</v>
      </c>
      <c r="AJ14" t="str">
        <v>France</v>
      </c>
      <c r="AK14" t="str">
        <v>Amarilla</v>
      </c>
      <c r="AL14">
        <v>1987.5</v>
      </c>
      <c r="AM14">
        <v>260</v>
      </c>
      <c r="AN14">
        <v>125</v>
      </c>
      <c r="AO14">
        <v>248437.5</v>
      </c>
      <c r="AP14" t="str">
        <v>Yes</v>
      </c>
      <c r="AQ14">
        <v>14906.25</v>
      </c>
      <c r="AR14">
        <v>-4968.75</v>
      </c>
      <c r="AS14">
        <v>45398</v>
      </c>
      <c r="AT14" t="str">
        <v>Medium</v>
      </c>
      <c r="AU14" t="str">
        <v>Enterprise</v>
      </c>
      <c r="AV14">
        <v>0.23</v>
      </c>
      <c r="AY14">
        <v>33399</v>
      </c>
      <c r="AZ14" t="str">
        <v>France</v>
      </c>
      <c r="BA14" t="str">
        <v>Amarilla</v>
      </c>
      <c r="BB14">
        <v>1987.5</v>
      </c>
      <c r="BC14">
        <v>260</v>
      </c>
      <c r="BD14">
        <v>125</v>
      </c>
      <c r="BE14">
        <v>248437.5</v>
      </c>
      <c r="BF14" t="str">
        <v>Yes</v>
      </c>
      <c r="BG14">
        <v>14906.25</v>
      </c>
      <c r="BH14">
        <v>-4968.75</v>
      </c>
      <c r="BI14">
        <v>45398</v>
      </c>
      <c r="BJ14" t="str">
        <v>Medium</v>
      </c>
      <c r="BK14" t="str">
        <v>Enterprise</v>
      </c>
      <c r="BL14">
        <v>0.23</v>
      </c>
      <c r="BP14">
        <v>33399</v>
      </c>
      <c r="BQ14" t="str">
        <v>France</v>
      </c>
      <c r="BR14" t="str">
        <v>Amarilla</v>
      </c>
      <c r="BS14">
        <v>1987.5</v>
      </c>
      <c r="BT14">
        <v>260</v>
      </c>
      <c r="BU14">
        <v>125</v>
      </c>
      <c r="BV14">
        <v>248437.5</v>
      </c>
      <c r="BW14" t="str">
        <v>Yes</v>
      </c>
      <c r="BX14">
        <v>14906.25</v>
      </c>
      <c r="BY14">
        <v>-4968.75</v>
      </c>
      <c r="BZ14">
        <v>45398</v>
      </c>
      <c r="CA14" t="str">
        <v>Medium</v>
      </c>
      <c r="CB14" t="str">
        <v>Enterprise</v>
      </c>
      <c r="CC14">
        <v>0.23</v>
      </c>
    </row>
    <row r="15" spans="3:81" x14ac:dyDescent="0.25">
      <c r="C15">
        <v>36823</v>
      </c>
      <c r="D15" t="str">
        <v>Germany</v>
      </c>
      <c r="E15" t="str">
        <v>Amarilla</v>
      </c>
      <c r="F15">
        <v>1250</v>
      </c>
      <c r="G15">
        <v>260</v>
      </c>
      <c r="H15">
        <v>300</v>
      </c>
      <c r="I15">
        <v>375000</v>
      </c>
      <c r="J15" t="str">
        <v>Yes</v>
      </c>
      <c r="K15">
        <v>18750</v>
      </c>
      <c r="L15">
        <v>43750</v>
      </c>
      <c r="M15">
        <v>45248</v>
      </c>
      <c r="N15" t="str">
        <v>Medium</v>
      </c>
      <c r="O15" t="str">
        <v>Small Business</v>
      </c>
      <c r="P15">
        <v>0.19</v>
      </c>
      <c r="S15">
        <v>66146</v>
      </c>
      <c r="T15" t="str">
        <v>France</v>
      </c>
      <c r="U15" t="str">
        <v>Carretera</v>
      </c>
      <c r="V15">
        <v>886</v>
      </c>
      <c r="W15">
        <v>3</v>
      </c>
      <c r="X15">
        <v>350</v>
      </c>
      <c r="Y15">
        <v>310100</v>
      </c>
      <c r="Z15" t="str">
        <v>No</v>
      </c>
      <c r="AA15">
        <v>37212</v>
      </c>
      <c r="AB15">
        <v>42528</v>
      </c>
      <c r="AC15">
        <v>45213</v>
      </c>
      <c r="AD15" t="str">
        <v>High</v>
      </c>
      <c r="AE15" t="str">
        <v>Government</v>
      </c>
      <c r="AF15">
        <v>0.23</v>
      </c>
      <c r="AI15">
        <v>52131</v>
      </c>
      <c r="AJ15" t="str">
        <v>France</v>
      </c>
      <c r="AK15" t="str">
        <v>Amarilla</v>
      </c>
      <c r="AL15">
        <v>306</v>
      </c>
      <c r="AM15">
        <v>260</v>
      </c>
      <c r="AN15">
        <v>12</v>
      </c>
      <c r="AO15">
        <v>3672</v>
      </c>
      <c r="AP15" t="str">
        <v>Yes</v>
      </c>
      <c r="AQ15">
        <v>330.48</v>
      </c>
      <c r="AR15">
        <v>2423.52</v>
      </c>
      <c r="AS15">
        <v>45466</v>
      </c>
      <c r="AT15" t="str">
        <v>Medium</v>
      </c>
      <c r="AU15" t="str">
        <v>Channel Partners</v>
      </c>
      <c r="AV15">
        <v>0.23</v>
      </c>
      <c r="AY15">
        <v>52131</v>
      </c>
      <c r="AZ15" t="str">
        <v>France</v>
      </c>
      <c r="BA15" t="str">
        <v>Amarilla</v>
      </c>
      <c r="BB15">
        <v>306</v>
      </c>
      <c r="BC15">
        <v>260</v>
      </c>
      <c r="BD15">
        <v>12</v>
      </c>
      <c r="BE15">
        <v>3672</v>
      </c>
      <c r="BF15" t="str">
        <v>Yes</v>
      </c>
      <c r="BG15">
        <v>330.48</v>
      </c>
      <c r="BH15">
        <v>2423.52</v>
      </c>
      <c r="BI15">
        <v>45466</v>
      </c>
      <c r="BJ15" t="str">
        <v>Medium</v>
      </c>
      <c r="BK15" t="str">
        <v>Channel Partners</v>
      </c>
      <c r="BL15">
        <v>0.23</v>
      </c>
      <c r="BP15">
        <v>52131</v>
      </c>
      <c r="BQ15" t="str">
        <v>France</v>
      </c>
      <c r="BR15" t="str">
        <v>Amarilla</v>
      </c>
      <c r="BS15">
        <v>306</v>
      </c>
      <c r="BT15">
        <v>260</v>
      </c>
      <c r="BU15">
        <v>12</v>
      </c>
      <c r="BV15">
        <v>3672</v>
      </c>
      <c r="BW15" t="str">
        <v>Yes</v>
      </c>
      <c r="BX15">
        <v>330.48</v>
      </c>
      <c r="BY15">
        <v>2423.52</v>
      </c>
      <c r="BZ15">
        <v>45466</v>
      </c>
      <c r="CA15" t="str">
        <v>Medium</v>
      </c>
      <c r="CB15" t="str">
        <v>Channel Partners</v>
      </c>
      <c r="CC15">
        <v>0.23</v>
      </c>
    </row>
    <row r="16" spans="3:81" x14ac:dyDescent="0.25">
      <c r="C16">
        <v>51607</v>
      </c>
      <c r="D16" t="str">
        <v>Italy</v>
      </c>
      <c r="E16" t="str">
        <v>Amarilla</v>
      </c>
      <c r="F16">
        <v>727</v>
      </c>
      <c r="G16">
        <v>260</v>
      </c>
      <c r="H16">
        <v>350</v>
      </c>
      <c r="I16">
        <v>254450</v>
      </c>
      <c r="J16" t="str">
        <v>No</v>
      </c>
      <c r="K16">
        <v>15267</v>
      </c>
      <c r="L16">
        <v>50163</v>
      </c>
      <c r="M16">
        <v>45253</v>
      </c>
      <c r="N16" t="str">
        <v>Medium</v>
      </c>
      <c r="O16" t="str">
        <v>Government</v>
      </c>
      <c r="P16">
        <v>0.24</v>
      </c>
      <c r="S16">
        <v>33553</v>
      </c>
      <c r="T16" t="str">
        <v>France</v>
      </c>
      <c r="U16" t="str">
        <v>Velo</v>
      </c>
      <c r="V16">
        <v>2805</v>
      </c>
      <c r="W16">
        <v>120</v>
      </c>
      <c r="X16">
        <v>20</v>
      </c>
      <c r="Y16">
        <v>56100</v>
      </c>
      <c r="Z16" t="str">
        <v>No</v>
      </c>
      <c r="AA16">
        <v>6171</v>
      </c>
      <c r="AB16">
        <v>21879</v>
      </c>
      <c r="AC16">
        <v>45220</v>
      </c>
      <c r="AD16" t="str">
        <v>High</v>
      </c>
      <c r="AE16" t="str">
        <v>Government</v>
      </c>
      <c r="AF16">
        <v>0.23</v>
      </c>
      <c r="AI16">
        <v>47162</v>
      </c>
      <c r="AJ16" t="str">
        <v>France</v>
      </c>
      <c r="AK16" t="str">
        <v>Amarilla</v>
      </c>
      <c r="AL16">
        <v>321</v>
      </c>
      <c r="AM16">
        <v>260</v>
      </c>
      <c r="AN16">
        <v>15</v>
      </c>
      <c r="AO16">
        <v>4815</v>
      </c>
      <c r="AP16" t="str">
        <v>Yes</v>
      </c>
      <c r="AQ16">
        <v>48.15</v>
      </c>
      <c r="AR16">
        <v>1556.8500000000004</v>
      </c>
      <c r="AS16">
        <v>45484</v>
      </c>
      <c r="AT16" t="str">
        <v>Low</v>
      </c>
      <c r="AU16" t="str">
        <v>Midmarket</v>
      </c>
      <c r="AV16">
        <v>0.23</v>
      </c>
      <c r="AY16">
        <v>47162</v>
      </c>
      <c r="AZ16" t="str">
        <v>France</v>
      </c>
      <c r="BA16" t="str">
        <v>Amarilla</v>
      </c>
      <c r="BB16">
        <v>321</v>
      </c>
      <c r="BC16">
        <v>260</v>
      </c>
      <c r="BD16">
        <v>15</v>
      </c>
      <c r="BE16">
        <v>4815</v>
      </c>
      <c r="BF16" t="str">
        <v>Yes</v>
      </c>
      <c r="BG16">
        <v>48.15</v>
      </c>
      <c r="BH16">
        <v>1556.8500000000004</v>
      </c>
      <c r="BI16">
        <v>45484</v>
      </c>
      <c r="BJ16" t="str">
        <v>Low</v>
      </c>
      <c r="BK16" t="str">
        <v>Midmarket</v>
      </c>
      <c r="BL16">
        <v>0.23</v>
      </c>
      <c r="BP16">
        <v>47162</v>
      </c>
      <c r="BQ16" t="str">
        <v>France</v>
      </c>
      <c r="BR16" t="str">
        <v>Amarilla</v>
      </c>
      <c r="BS16">
        <v>321</v>
      </c>
      <c r="BT16">
        <v>260</v>
      </c>
      <c r="BU16">
        <v>15</v>
      </c>
      <c r="BV16">
        <v>4815</v>
      </c>
      <c r="BW16" t="str">
        <v>Yes</v>
      </c>
      <c r="BX16">
        <v>48.15</v>
      </c>
      <c r="BY16">
        <v>1556.8500000000004</v>
      </c>
      <c r="BZ16">
        <v>45484</v>
      </c>
      <c r="CA16" t="str">
        <v>Low</v>
      </c>
      <c r="CB16" t="str">
        <v>Midmarket</v>
      </c>
      <c r="CC16">
        <v>0.23</v>
      </c>
    </row>
    <row r="17" spans="3:81" x14ac:dyDescent="0.25">
      <c r="C17">
        <v>37609</v>
      </c>
      <c r="D17" t="str">
        <v>Spain</v>
      </c>
      <c r="E17" t="str">
        <v>Amarilla</v>
      </c>
      <c r="F17">
        <v>1727</v>
      </c>
      <c r="G17">
        <v>260</v>
      </c>
      <c r="H17">
        <v>7</v>
      </c>
      <c r="I17">
        <v>12089</v>
      </c>
      <c r="J17" t="str">
        <v>Yes</v>
      </c>
      <c r="K17">
        <v>1692.46</v>
      </c>
      <c r="L17">
        <v>1761.5400000000009</v>
      </c>
      <c r="M17">
        <v>45258</v>
      </c>
      <c r="N17" t="str">
        <v>High</v>
      </c>
      <c r="O17" t="str">
        <v>Government</v>
      </c>
      <c r="P17">
        <v>0.22</v>
      </c>
      <c r="S17">
        <v>67030</v>
      </c>
      <c r="T17" t="str">
        <v>France</v>
      </c>
      <c r="U17" t="str">
        <v>Paseo</v>
      </c>
      <c r="V17">
        <v>3945</v>
      </c>
      <c r="W17">
        <v>10</v>
      </c>
      <c r="X17">
        <v>7</v>
      </c>
      <c r="Y17">
        <v>27615</v>
      </c>
      <c r="Z17" t="str">
        <v>No</v>
      </c>
      <c r="AA17">
        <v>276.14999999999998</v>
      </c>
      <c r="AB17">
        <v>7613.8500000000022</v>
      </c>
      <c r="AC17">
        <v>45223</v>
      </c>
      <c r="AD17" t="str">
        <v>Low</v>
      </c>
      <c r="AE17" t="str">
        <v>Government</v>
      </c>
      <c r="AF17">
        <v>0.23</v>
      </c>
      <c r="AI17">
        <v>92343</v>
      </c>
      <c r="AJ17" t="str">
        <v>France</v>
      </c>
      <c r="AK17" t="str">
        <v>Carretera</v>
      </c>
      <c r="AL17">
        <v>1023</v>
      </c>
      <c r="AM17">
        <v>3</v>
      </c>
      <c r="AN17">
        <v>125</v>
      </c>
      <c r="AO17">
        <v>127875</v>
      </c>
      <c r="AP17" t="str">
        <v>No</v>
      </c>
      <c r="AQ17">
        <v>17902.5</v>
      </c>
      <c r="AR17">
        <v>-12787.5</v>
      </c>
      <c r="AS17">
        <v>45200</v>
      </c>
      <c r="AT17" t="str">
        <v>High</v>
      </c>
      <c r="AU17" t="str">
        <v>Enterprise</v>
      </c>
      <c r="AV17">
        <v>0.23</v>
      </c>
      <c r="AY17">
        <v>62831</v>
      </c>
      <c r="AZ17" t="str">
        <v>France</v>
      </c>
      <c r="BA17" t="str">
        <v>Amarilla</v>
      </c>
      <c r="BB17">
        <v>1190</v>
      </c>
      <c r="BC17">
        <v>260</v>
      </c>
      <c r="BD17">
        <v>7</v>
      </c>
      <c r="BE17">
        <v>8330</v>
      </c>
      <c r="BF17" t="str">
        <v>Yes</v>
      </c>
      <c r="BG17">
        <v>1082.9000000000001</v>
      </c>
      <c r="BH17">
        <v>1297.1000000000004</v>
      </c>
      <c r="BI17">
        <v>45542</v>
      </c>
      <c r="BJ17" t="str">
        <v>High</v>
      </c>
      <c r="BK17" t="str">
        <v>Government</v>
      </c>
      <c r="BL17">
        <v>0.23</v>
      </c>
      <c r="BP17">
        <v>62831</v>
      </c>
      <c r="BQ17" t="str">
        <v>France</v>
      </c>
      <c r="BR17" t="str">
        <v>Amarilla</v>
      </c>
      <c r="BS17">
        <v>1190</v>
      </c>
      <c r="BT17">
        <v>260</v>
      </c>
      <c r="BU17">
        <v>7</v>
      </c>
      <c r="BV17">
        <v>8330</v>
      </c>
      <c r="BW17" t="str">
        <v>Yes</v>
      </c>
      <c r="BX17">
        <v>1082.9000000000001</v>
      </c>
      <c r="BY17">
        <v>1297.1000000000004</v>
      </c>
      <c r="BZ17">
        <v>45542</v>
      </c>
      <c r="CA17" t="str">
        <v>High</v>
      </c>
      <c r="CB17" t="str">
        <v>Government</v>
      </c>
      <c r="CC17">
        <v>0.23</v>
      </c>
    </row>
    <row r="18" spans="3:81" x14ac:dyDescent="0.25">
      <c r="C18">
        <v>95276</v>
      </c>
      <c r="D18" t="str">
        <v>Italy</v>
      </c>
      <c r="E18" t="str">
        <v>Amarilla</v>
      </c>
      <c r="F18">
        <v>1989</v>
      </c>
      <c r="G18">
        <v>260</v>
      </c>
      <c r="H18">
        <v>12</v>
      </c>
      <c r="I18">
        <v>23868</v>
      </c>
      <c r="J18" t="str">
        <v>Yes</v>
      </c>
      <c r="K18">
        <v>238.68</v>
      </c>
      <c r="L18">
        <v>17662.32</v>
      </c>
      <c r="M18">
        <v>45258</v>
      </c>
      <c r="N18" t="str">
        <v>Low</v>
      </c>
      <c r="O18" t="str">
        <v>Channel Partners</v>
      </c>
      <c r="P18">
        <v>0.24</v>
      </c>
      <c r="S18">
        <v>94971</v>
      </c>
      <c r="T18" t="str">
        <v>France</v>
      </c>
      <c r="U18" t="str">
        <v>Amarilla</v>
      </c>
      <c r="V18">
        <v>3421.5</v>
      </c>
      <c r="W18">
        <v>260</v>
      </c>
      <c r="X18">
        <v>7</v>
      </c>
      <c r="Y18">
        <v>23950.5</v>
      </c>
      <c r="Z18" t="str">
        <v>Yes</v>
      </c>
      <c r="AA18">
        <v>2874.06</v>
      </c>
      <c r="AB18">
        <v>3968.9399999999987</v>
      </c>
      <c r="AC18">
        <v>45223</v>
      </c>
      <c r="AD18" t="str">
        <v>High</v>
      </c>
      <c r="AE18" t="str">
        <v>Government</v>
      </c>
      <c r="AF18">
        <v>0.23</v>
      </c>
      <c r="AI18">
        <v>48477</v>
      </c>
      <c r="AJ18" t="str">
        <v>France</v>
      </c>
      <c r="AK18" t="str">
        <v>Carretera</v>
      </c>
      <c r="AL18">
        <v>4243.5</v>
      </c>
      <c r="AM18">
        <v>3</v>
      </c>
      <c r="AN18">
        <v>125</v>
      </c>
      <c r="AO18">
        <v>530437.5</v>
      </c>
      <c r="AP18" t="str">
        <v>No</v>
      </c>
      <c r="AQ18">
        <v>15913.125</v>
      </c>
      <c r="AR18">
        <v>5304.375</v>
      </c>
      <c r="AS18">
        <v>45205</v>
      </c>
      <c r="AT18" t="str">
        <v>Low</v>
      </c>
      <c r="AU18" t="str">
        <v>Enterprise</v>
      </c>
      <c r="AV18">
        <v>0.23</v>
      </c>
      <c r="AY18">
        <v>92343</v>
      </c>
      <c r="AZ18" t="str">
        <v>France</v>
      </c>
      <c r="BA18" t="str">
        <v>Carretera</v>
      </c>
      <c r="BB18">
        <v>1023</v>
      </c>
      <c r="BC18">
        <v>3</v>
      </c>
      <c r="BD18">
        <v>125</v>
      </c>
      <c r="BE18">
        <v>127875</v>
      </c>
      <c r="BF18" t="str">
        <v>No</v>
      </c>
      <c r="BG18">
        <v>17902.5</v>
      </c>
      <c r="BH18">
        <v>-12787.5</v>
      </c>
      <c r="BI18">
        <v>45200</v>
      </c>
      <c r="BJ18" t="str">
        <v>High</v>
      </c>
      <c r="BK18" t="str">
        <v>Enterprise</v>
      </c>
      <c r="BL18">
        <v>0.23</v>
      </c>
      <c r="BP18">
        <v>92343</v>
      </c>
      <c r="BQ18" t="str">
        <v>France</v>
      </c>
      <c r="BR18" t="str">
        <v>Carretera</v>
      </c>
      <c r="BS18">
        <v>1023</v>
      </c>
      <c r="BT18">
        <v>3</v>
      </c>
      <c r="BU18">
        <v>125</v>
      </c>
      <c r="BV18">
        <v>127875</v>
      </c>
      <c r="BW18" t="str">
        <v>No</v>
      </c>
      <c r="BX18">
        <v>17902.5</v>
      </c>
      <c r="BY18">
        <v>-12787.5</v>
      </c>
      <c r="BZ18">
        <v>45200</v>
      </c>
      <c r="CA18" t="str">
        <v>High</v>
      </c>
      <c r="CB18" t="str">
        <v>Enterprise</v>
      </c>
      <c r="CC18">
        <v>0.23</v>
      </c>
    </row>
    <row r="19" spans="3:81" x14ac:dyDescent="0.25">
      <c r="C19">
        <v>89732</v>
      </c>
      <c r="D19" t="str">
        <v>Ireland</v>
      </c>
      <c r="E19" t="str">
        <v>Amarilla</v>
      </c>
      <c r="F19">
        <v>1372</v>
      </c>
      <c r="G19">
        <v>260</v>
      </c>
      <c r="H19">
        <v>300</v>
      </c>
      <c r="I19">
        <v>411600</v>
      </c>
      <c r="J19" t="str">
        <v>No</v>
      </c>
      <c r="K19">
        <v>28812</v>
      </c>
      <c r="L19">
        <v>39788</v>
      </c>
      <c r="M19">
        <v>45259</v>
      </c>
      <c r="N19" t="str">
        <v>Medium</v>
      </c>
      <c r="O19" t="str">
        <v>Small Business</v>
      </c>
      <c r="P19">
        <v>0.18</v>
      </c>
      <c r="S19">
        <v>66776</v>
      </c>
      <c r="T19" t="str">
        <v>France</v>
      </c>
      <c r="U19" t="str">
        <v>Carretera</v>
      </c>
      <c r="V19">
        <v>1865</v>
      </c>
      <c r="W19">
        <v>3</v>
      </c>
      <c r="X19">
        <v>12</v>
      </c>
      <c r="Y19">
        <v>22380</v>
      </c>
      <c r="Z19" t="str">
        <v>Yes</v>
      </c>
      <c r="AA19">
        <v>1119</v>
      </c>
      <c r="AB19">
        <v>15666</v>
      </c>
      <c r="AC19">
        <v>45225</v>
      </c>
      <c r="AD19" t="str">
        <v>Medium</v>
      </c>
      <c r="AE19" t="str">
        <v>Channel Partners</v>
      </c>
      <c r="AF19">
        <v>0.23</v>
      </c>
      <c r="AI19">
        <v>66146</v>
      </c>
      <c r="AJ19" t="str">
        <v>France</v>
      </c>
      <c r="AK19" t="str">
        <v>Carretera</v>
      </c>
      <c r="AL19">
        <v>886</v>
      </c>
      <c r="AM19">
        <v>3</v>
      </c>
      <c r="AN19">
        <v>350</v>
      </c>
      <c r="AO19">
        <v>310100</v>
      </c>
      <c r="AP19" t="str">
        <v>No</v>
      </c>
      <c r="AQ19">
        <v>37212</v>
      </c>
      <c r="AR19">
        <v>42528</v>
      </c>
      <c r="AS19">
        <v>45213</v>
      </c>
      <c r="AT19" t="str">
        <v>High</v>
      </c>
      <c r="AU19" t="str">
        <v>Government</v>
      </c>
      <c r="AV19">
        <v>0.23</v>
      </c>
      <c r="AY19">
        <v>48477</v>
      </c>
      <c r="AZ19" t="str">
        <v>France</v>
      </c>
      <c r="BA19" t="str">
        <v>Carretera</v>
      </c>
      <c r="BB19">
        <v>4243.5</v>
      </c>
      <c r="BC19">
        <v>3</v>
      </c>
      <c r="BD19">
        <v>125</v>
      </c>
      <c r="BE19">
        <v>530437.5</v>
      </c>
      <c r="BF19" t="str">
        <v>No</v>
      </c>
      <c r="BG19">
        <v>15913.125</v>
      </c>
      <c r="BH19">
        <v>5304.375</v>
      </c>
      <c r="BI19">
        <v>45205</v>
      </c>
      <c r="BJ19" t="str">
        <v>Low</v>
      </c>
      <c r="BK19" t="str">
        <v>Enterprise</v>
      </c>
      <c r="BL19">
        <v>0.23</v>
      </c>
      <c r="BP19">
        <v>48477</v>
      </c>
      <c r="BQ19" t="str">
        <v>France</v>
      </c>
      <c r="BR19" t="str">
        <v>Carretera</v>
      </c>
      <c r="BS19">
        <v>4243.5</v>
      </c>
      <c r="BT19">
        <v>3</v>
      </c>
      <c r="BU19">
        <v>125</v>
      </c>
      <c r="BV19">
        <v>530437.5</v>
      </c>
      <c r="BW19" t="str">
        <v>No</v>
      </c>
      <c r="BX19">
        <v>15913.125</v>
      </c>
      <c r="BY19">
        <v>5304.375</v>
      </c>
      <c r="BZ19">
        <v>45205</v>
      </c>
      <c r="CA19" t="str">
        <v>Low</v>
      </c>
      <c r="CB19" t="str">
        <v>Enterprise</v>
      </c>
      <c r="CC19">
        <v>0.23</v>
      </c>
    </row>
    <row r="20" spans="3:81" x14ac:dyDescent="0.25">
      <c r="C20">
        <v>55012</v>
      </c>
      <c r="D20" t="str">
        <v>Italy</v>
      </c>
      <c r="E20" t="str">
        <v>Amarilla</v>
      </c>
      <c r="F20">
        <v>615</v>
      </c>
      <c r="G20">
        <v>260</v>
      </c>
      <c r="H20">
        <v>15</v>
      </c>
      <c r="I20">
        <v>9225</v>
      </c>
      <c r="J20" t="str">
        <v>No</v>
      </c>
      <c r="K20">
        <v>0</v>
      </c>
      <c r="L20">
        <v>3075</v>
      </c>
      <c r="M20">
        <v>45261</v>
      </c>
      <c r="N20" t="str">
        <v>None</v>
      </c>
      <c r="O20" t="str">
        <v>Midmarket</v>
      </c>
      <c r="P20">
        <v>0.24</v>
      </c>
      <c r="S20">
        <v>29645</v>
      </c>
      <c r="T20" t="str">
        <v>France</v>
      </c>
      <c r="U20" t="str">
        <v>Montana</v>
      </c>
      <c r="V20">
        <v>2501</v>
      </c>
      <c r="W20">
        <v>5</v>
      </c>
      <c r="X20">
        <v>15</v>
      </c>
      <c r="Y20">
        <v>37515</v>
      </c>
      <c r="Z20" t="str">
        <v>No</v>
      </c>
      <c r="AA20">
        <v>3001.2</v>
      </c>
      <c r="AB20">
        <v>9503.8000000000029</v>
      </c>
      <c r="AC20">
        <v>45235</v>
      </c>
      <c r="AD20" t="str">
        <v>Medium</v>
      </c>
      <c r="AE20" t="str">
        <v>Midmarket</v>
      </c>
      <c r="AF20">
        <v>0.23</v>
      </c>
      <c r="AI20">
        <v>66776</v>
      </c>
      <c r="AJ20" t="str">
        <v>France</v>
      </c>
      <c r="AK20" t="str">
        <v>Carretera</v>
      </c>
      <c r="AL20">
        <v>1865</v>
      </c>
      <c r="AM20">
        <v>3</v>
      </c>
      <c r="AN20">
        <v>12</v>
      </c>
      <c r="AO20">
        <v>22380</v>
      </c>
      <c r="AP20" t="str">
        <v>Yes</v>
      </c>
      <c r="AQ20">
        <v>1119</v>
      </c>
      <c r="AR20">
        <v>15666</v>
      </c>
      <c r="AS20">
        <v>45225</v>
      </c>
      <c r="AT20" t="str">
        <v>Medium</v>
      </c>
      <c r="AU20" t="str">
        <v>Channel Partners</v>
      </c>
      <c r="AV20">
        <v>0.23</v>
      </c>
      <c r="AY20">
        <v>66146</v>
      </c>
      <c r="AZ20" t="str">
        <v>France</v>
      </c>
      <c r="BA20" t="str">
        <v>Carretera</v>
      </c>
      <c r="BB20">
        <v>886</v>
      </c>
      <c r="BC20">
        <v>3</v>
      </c>
      <c r="BD20">
        <v>350</v>
      </c>
      <c r="BE20">
        <v>310100</v>
      </c>
      <c r="BF20" t="str">
        <v>No</v>
      </c>
      <c r="BG20">
        <v>37212</v>
      </c>
      <c r="BH20">
        <v>42528</v>
      </c>
      <c r="BI20">
        <v>45213</v>
      </c>
      <c r="BJ20" t="str">
        <v>High</v>
      </c>
      <c r="BK20" t="str">
        <v>Government</v>
      </c>
      <c r="BL20">
        <v>0.23</v>
      </c>
      <c r="BP20">
        <v>66146</v>
      </c>
      <c r="BQ20" t="str">
        <v>France</v>
      </c>
      <c r="BR20" t="str">
        <v>Carretera</v>
      </c>
      <c r="BS20">
        <v>886</v>
      </c>
      <c r="BT20">
        <v>3</v>
      </c>
      <c r="BU20">
        <v>350</v>
      </c>
      <c r="BV20">
        <v>310100</v>
      </c>
      <c r="BW20" t="str">
        <v>No</v>
      </c>
      <c r="BX20">
        <v>37212</v>
      </c>
      <c r="BY20">
        <v>42528</v>
      </c>
      <c r="BZ20">
        <v>45213</v>
      </c>
      <c r="CA20" t="str">
        <v>High</v>
      </c>
      <c r="CB20" t="str">
        <v>Government</v>
      </c>
      <c r="CC20">
        <v>0.23</v>
      </c>
    </row>
    <row r="21" spans="3:81" x14ac:dyDescent="0.25">
      <c r="C21">
        <v>50397</v>
      </c>
      <c r="D21" t="str">
        <v>Ireland</v>
      </c>
      <c r="E21" t="str">
        <v>Amarilla</v>
      </c>
      <c r="F21">
        <v>1403</v>
      </c>
      <c r="G21">
        <v>260</v>
      </c>
      <c r="H21">
        <v>7</v>
      </c>
      <c r="I21">
        <v>9821</v>
      </c>
      <c r="J21" t="str">
        <v>Yes</v>
      </c>
      <c r="K21">
        <v>589.26</v>
      </c>
      <c r="L21">
        <v>2216.7399999999998</v>
      </c>
      <c r="M21">
        <v>45267</v>
      </c>
      <c r="N21" t="str">
        <v>Medium</v>
      </c>
      <c r="O21" t="str">
        <v>Government</v>
      </c>
      <c r="P21">
        <v>0.18</v>
      </c>
      <c r="S21">
        <v>77620</v>
      </c>
      <c r="T21" t="str">
        <v>France</v>
      </c>
      <c r="U21" t="str">
        <v>Amarilla</v>
      </c>
      <c r="V21">
        <v>1433</v>
      </c>
      <c r="W21">
        <v>260</v>
      </c>
      <c r="X21">
        <v>125</v>
      </c>
      <c r="Y21">
        <v>179125</v>
      </c>
      <c r="Z21" t="str">
        <v>No</v>
      </c>
      <c r="AA21">
        <v>19703.75</v>
      </c>
      <c r="AB21">
        <v>-12538.75</v>
      </c>
      <c r="AC21">
        <v>45235</v>
      </c>
      <c r="AD21" t="str">
        <v>High</v>
      </c>
      <c r="AE21" t="str">
        <v>Enterprise</v>
      </c>
      <c r="AF21">
        <v>0.23</v>
      </c>
      <c r="AI21">
        <v>83587</v>
      </c>
      <c r="AJ21" t="str">
        <v>France</v>
      </c>
      <c r="AK21" t="str">
        <v>Carretera</v>
      </c>
      <c r="AL21">
        <v>1174</v>
      </c>
      <c r="AM21">
        <v>3</v>
      </c>
      <c r="AN21">
        <v>125</v>
      </c>
      <c r="AO21">
        <v>146750</v>
      </c>
      <c r="AP21" t="str">
        <v>No</v>
      </c>
      <c r="AQ21">
        <v>22012.5</v>
      </c>
      <c r="AR21">
        <v>-16142.5</v>
      </c>
      <c r="AS21">
        <v>45271</v>
      </c>
      <c r="AT21" t="str">
        <v>High</v>
      </c>
      <c r="AU21" t="str">
        <v>Enterprise</v>
      </c>
      <c r="AV21">
        <v>0.23</v>
      </c>
      <c r="AY21">
        <v>66776</v>
      </c>
      <c r="AZ21" t="str">
        <v>France</v>
      </c>
      <c r="BA21" t="str">
        <v>Carretera</v>
      </c>
      <c r="BB21">
        <v>1865</v>
      </c>
      <c r="BC21">
        <v>3</v>
      </c>
      <c r="BD21">
        <v>12</v>
      </c>
      <c r="BE21">
        <v>22380</v>
      </c>
      <c r="BF21" t="str">
        <v>Yes</v>
      </c>
      <c r="BG21">
        <v>1119</v>
      </c>
      <c r="BH21">
        <v>15666</v>
      </c>
      <c r="BI21">
        <v>45225</v>
      </c>
      <c r="BJ21" t="str">
        <v>Medium</v>
      </c>
      <c r="BK21" t="str">
        <v>Channel Partners</v>
      </c>
      <c r="BL21">
        <v>0.23</v>
      </c>
      <c r="BP21">
        <v>66776</v>
      </c>
      <c r="BQ21" t="str">
        <v>France</v>
      </c>
      <c r="BR21" t="str">
        <v>Carretera</v>
      </c>
      <c r="BS21">
        <v>1865</v>
      </c>
      <c r="BT21">
        <v>3</v>
      </c>
      <c r="BU21">
        <v>12</v>
      </c>
      <c r="BV21">
        <v>22380</v>
      </c>
      <c r="BW21" t="str">
        <v>Yes</v>
      </c>
      <c r="BX21">
        <v>1119</v>
      </c>
      <c r="BY21">
        <v>15666</v>
      </c>
      <c r="BZ21">
        <v>45225</v>
      </c>
      <c r="CA21" t="str">
        <v>Medium</v>
      </c>
      <c r="CB21" t="str">
        <v>Channel Partners</v>
      </c>
      <c r="CC21">
        <v>0.23</v>
      </c>
    </row>
    <row r="22" spans="3:81" x14ac:dyDescent="0.25">
      <c r="C22">
        <v>17930</v>
      </c>
      <c r="D22" t="str">
        <v>Germany</v>
      </c>
      <c r="E22" t="str">
        <v>Amarilla</v>
      </c>
      <c r="F22">
        <v>1159</v>
      </c>
      <c r="G22">
        <v>260</v>
      </c>
      <c r="H22">
        <v>7</v>
      </c>
      <c r="I22">
        <v>8113</v>
      </c>
      <c r="J22" t="str">
        <v>No</v>
      </c>
      <c r="K22">
        <v>405.65</v>
      </c>
      <c r="L22">
        <v>1912.3500000000004</v>
      </c>
      <c r="M22">
        <v>45273</v>
      </c>
      <c r="N22" t="str">
        <v>Medium</v>
      </c>
      <c r="O22" t="str">
        <v>Government</v>
      </c>
      <c r="P22">
        <v>0.19</v>
      </c>
      <c r="S22">
        <v>35944</v>
      </c>
      <c r="T22" t="str">
        <v>France</v>
      </c>
      <c r="U22" t="str">
        <v>Montana</v>
      </c>
      <c r="V22">
        <v>322</v>
      </c>
      <c r="W22">
        <v>5</v>
      </c>
      <c r="X22">
        <v>300</v>
      </c>
      <c r="Y22">
        <v>96600</v>
      </c>
      <c r="Z22" t="str">
        <v>No</v>
      </c>
      <c r="AA22">
        <v>8694</v>
      </c>
      <c r="AB22">
        <v>7406</v>
      </c>
      <c r="AC22">
        <v>45236</v>
      </c>
      <c r="AD22" t="str">
        <v>Medium</v>
      </c>
      <c r="AE22" t="str">
        <v>Small Business</v>
      </c>
      <c r="AF22">
        <v>0.23</v>
      </c>
      <c r="AI22">
        <v>40018</v>
      </c>
      <c r="AJ22" t="str">
        <v>France</v>
      </c>
      <c r="AK22" t="str">
        <v>Carretera</v>
      </c>
      <c r="AL22">
        <v>2145</v>
      </c>
      <c r="AM22">
        <v>3</v>
      </c>
      <c r="AN22">
        <v>7</v>
      </c>
      <c r="AO22">
        <v>15015</v>
      </c>
      <c r="AP22" t="str">
        <v>Yes</v>
      </c>
      <c r="AQ22">
        <v>300.3</v>
      </c>
      <c r="AR22">
        <v>3989.7000000000007</v>
      </c>
      <c r="AS22">
        <v>45336</v>
      </c>
      <c r="AT22" t="str">
        <v>Low</v>
      </c>
      <c r="AU22" t="str">
        <v>Government</v>
      </c>
      <c r="AV22">
        <v>0.23</v>
      </c>
      <c r="AY22">
        <v>83587</v>
      </c>
      <c r="AZ22" t="str">
        <v>France</v>
      </c>
      <c r="BA22" t="str">
        <v>Carretera</v>
      </c>
      <c r="BB22">
        <v>1174</v>
      </c>
      <c r="BC22">
        <v>3</v>
      </c>
      <c r="BD22">
        <v>125</v>
      </c>
      <c r="BE22">
        <v>146750</v>
      </c>
      <c r="BF22" t="str">
        <v>No</v>
      </c>
      <c r="BG22">
        <v>22012.5</v>
      </c>
      <c r="BH22">
        <v>-16142.5</v>
      </c>
      <c r="BI22">
        <v>45271</v>
      </c>
      <c r="BJ22" t="str">
        <v>High</v>
      </c>
      <c r="BK22" t="str">
        <v>Enterprise</v>
      </c>
      <c r="BL22">
        <v>0.23</v>
      </c>
      <c r="BP22">
        <v>83587</v>
      </c>
      <c r="BQ22" t="str">
        <v>France</v>
      </c>
      <c r="BR22" t="str">
        <v>Carretera</v>
      </c>
      <c r="BS22">
        <v>1174</v>
      </c>
      <c r="BT22">
        <v>3</v>
      </c>
      <c r="BU22">
        <v>125</v>
      </c>
      <c r="BV22">
        <v>146750</v>
      </c>
      <c r="BW22" t="str">
        <v>No</v>
      </c>
      <c r="BX22">
        <v>22012.5</v>
      </c>
      <c r="BY22">
        <v>-16142.5</v>
      </c>
      <c r="BZ22">
        <v>45271</v>
      </c>
      <c r="CA22" t="str">
        <v>High</v>
      </c>
      <c r="CB22" t="str">
        <v>Enterprise</v>
      </c>
      <c r="CC22">
        <v>0.23</v>
      </c>
    </row>
    <row r="23" spans="3:81" x14ac:dyDescent="0.25">
      <c r="C23">
        <v>89468</v>
      </c>
      <c r="D23" t="str">
        <v>Ireland</v>
      </c>
      <c r="E23" t="str">
        <v>Amarilla</v>
      </c>
      <c r="F23">
        <v>2240</v>
      </c>
      <c r="G23">
        <v>260</v>
      </c>
      <c r="H23">
        <v>350</v>
      </c>
      <c r="I23">
        <v>784000</v>
      </c>
      <c r="J23" t="str">
        <v>Yes</v>
      </c>
      <c r="K23">
        <v>78400</v>
      </c>
      <c r="L23">
        <v>123200</v>
      </c>
      <c r="M23">
        <v>45273</v>
      </c>
      <c r="N23" t="str">
        <v>High</v>
      </c>
      <c r="O23" t="str">
        <v>Government</v>
      </c>
      <c r="P23">
        <v>0.18</v>
      </c>
      <c r="S23">
        <v>22200</v>
      </c>
      <c r="T23" t="str">
        <v>France</v>
      </c>
      <c r="U23" t="str">
        <v>Velo</v>
      </c>
      <c r="V23">
        <v>853</v>
      </c>
      <c r="W23">
        <v>120</v>
      </c>
      <c r="X23">
        <v>300</v>
      </c>
      <c r="Y23">
        <v>255900</v>
      </c>
      <c r="Z23" t="str">
        <v>Yes</v>
      </c>
      <c r="AA23">
        <v>25590</v>
      </c>
      <c r="AB23">
        <v>17060</v>
      </c>
      <c r="AC23">
        <v>45242</v>
      </c>
      <c r="AD23" t="str">
        <v>High</v>
      </c>
      <c r="AE23" t="str">
        <v>Small Business</v>
      </c>
      <c r="AF23">
        <v>0.23</v>
      </c>
      <c r="AI23">
        <v>36787</v>
      </c>
      <c r="AJ23" t="str">
        <v>France</v>
      </c>
      <c r="AK23" t="str">
        <v>Carretera</v>
      </c>
      <c r="AL23">
        <v>2671</v>
      </c>
      <c r="AM23">
        <v>3</v>
      </c>
      <c r="AN23">
        <v>12</v>
      </c>
      <c r="AO23">
        <v>32052</v>
      </c>
      <c r="AP23" t="str">
        <v>Yes</v>
      </c>
      <c r="AQ23">
        <v>320.52</v>
      </c>
      <c r="AR23">
        <v>23718.48</v>
      </c>
      <c r="AS23">
        <v>45342</v>
      </c>
      <c r="AT23" t="str">
        <v>Low</v>
      </c>
      <c r="AU23" t="str">
        <v>Channel Partners</v>
      </c>
      <c r="AV23">
        <v>0.23</v>
      </c>
      <c r="AY23">
        <v>40018</v>
      </c>
      <c r="AZ23" t="str">
        <v>France</v>
      </c>
      <c r="BA23" t="str">
        <v>Carretera</v>
      </c>
      <c r="BB23">
        <v>2145</v>
      </c>
      <c r="BC23">
        <v>3</v>
      </c>
      <c r="BD23">
        <v>7</v>
      </c>
      <c r="BE23">
        <v>15015</v>
      </c>
      <c r="BF23" t="str">
        <v>Yes</v>
      </c>
      <c r="BG23">
        <v>300.3</v>
      </c>
      <c r="BH23">
        <v>3989.7000000000007</v>
      </c>
      <c r="BI23">
        <v>45336</v>
      </c>
      <c r="BJ23" t="str">
        <v>Low</v>
      </c>
      <c r="BK23" t="str">
        <v>Government</v>
      </c>
      <c r="BL23">
        <v>0.23</v>
      </c>
      <c r="BP23">
        <v>40018</v>
      </c>
      <c r="BQ23" t="str">
        <v>France</v>
      </c>
      <c r="BR23" t="str">
        <v>Carretera</v>
      </c>
      <c r="BS23">
        <v>2145</v>
      </c>
      <c r="BT23">
        <v>3</v>
      </c>
      <c r="BU23">
        <v>7</v>
      </c>
      <c r="BV23">
        <v>15015</v>
      </c>
      <c r="BW23" t="str">
        <v>Yes</v>
      </c>
      <c r="BX23">
        <v>300.3</v>
      </c>
      <c r="BY23">
        <v>3989.7000000000007</v>
      </c>
      <c r="BZ23">
        <v>45336</v>
      </c>
      <c r="CA23" t="str">
        <v>Low</v>
      </c>
      <c r="CB23" t="str">
        <v>Government</v>
      </c>
      <c r="CC23">
        <v>0.23</v>
      </c>
    </row>
    <row r="24" spans="3:81" x14ac:dyDescent="0.25">
      <c r="C24">
        <v>40201</v>
      </c>
      <c r="D24" t="str">
        <v>Germany</v>
      </c>
      <c r="E24" t="str">
        <v>Amarilla</v>
      </c>
      <c r="F24">
        <v>1907</v>
      </c>
      <c r="G24">
        <v>260</v>
      </c>
      <c r="H24">
        <v>350</v>
      </c>
      <c r="I24">
        <v>667450</v>
      </c>
      <c r="J24" t="str">
        <v>Yes</v>
      </c>
      <c r="K24">
        <v>26698</v>
      </c>
      <c r="L24">
        <v>144932</v>
      </c>
      <c r="M24">
        <v>45281</v>
      </c>
      <c r="N24" t="str">
        <v>Low</v>
      </c>
      <c r="O24" t="str">
        <v>Government</v>
      </c>
      <c r="P24">
        <v>0.19</v>
      </c>
      <c r="S24">
        <v>26856</v>
      </c>
      <c r="T24" t="str">
        <v>France</v>
      </c>
      <c r="U24" t="str">
        <v>Paseo</v>
      </c>
      <c r="V24">
        <v>704</v>
      </c>
      <c r="W24">
        <v>10</v>
      </c>
      <c r="X24">
        <v>125</v>
      </c>
      <c r="Y24">
        <v>88000</v>
      </c>
      <c r="Z24" t="str">
        <v>No</v>
      </c>
      <c r="AA24">
        <v>4400</v>
      </c>
      <c r="AB24">
        <v>-880</v>
      </c>
      <c r="AC24">
        <v>45243</v>
      </c>
      <c r="AD24" t="str">
        <v>Medium</v>
      </c>
      <c r="AE24" t="str">
        <v>Enterprise</v>
      </c>
      <c r="AF24">
        <v>0.23</v>
      </c>
      <c r="AI24">
        <v>48340</v>
      </c>
      <c r="AJ24" t="str">
        <v>France</v>
      </c>
      <c r="AK24" t="str">
        <v>Carretera</v>
      </c>
      <c r="AL24">
        <v>1790</v>
      </c>
      <c r="AM24">
        <v>3</v>
      </c>
      <c r="AN24">
        <v>350</v>
      </c>
      <c r="AO24">
        <v>626500</v>
      </c>
      <c r="AP24" t="str">
        <v>Yes</v>
      </c>
      <c r="AQ24">
        <v>81445</v>
      </c>
      <c r="AR24">
        <v>79655</v>
      </c>
      <c r="AS24">
        <v>45347</v>
      </c>
      <c r="AT24" t="str">
        <v>High</v>
      </c>
      <c r="AU24" t="str">
        <v>Government</v>
      </c>
      <c r="AV24">
        <v>0.23</v>
      </c>
      <c r="AY24">
        <v>36787</v>
      </c>
      <c r="AZ24" t="str">
        <v>France</v>
      </c>
      <c r="BA24" t="str">
        <v>Carretera</v>
      </c>
      <c r="BB24">
        <v>2671</v>
      </c>
      <c r="BC24">
        <v>3</v>
      </c>
      <c r="BD24">
        <v>12</v>
      </c>
      <c r="BE24">
        <v>32052</v>
      </c>
      <c r="BF24" t="str">
        <v>Yes</v>
      </c>
      <c r="BG24">
        <v>320.52</v>
      </c>
      <c r="BH24">
        <v>23718.48</v>
      </c>
      <c r="BI24">
        <v>45342</v>
      </c>
      <c r="BJ24" t="str">
        <v>Low</v>
      </c>
      <c r="BK24" t="str">
        <v>Channel Partners</v>
      </c>
      <c r="BL24">
        <v>0.23</v>
      </c>
      <c r="BP24">
        <v>36787</v>
      </c>
      <c r="BQ24" t="str">
        <v>France</v>
      </c>
      <c r="BR24" t="str">
        <v>Carretera</v>
      </c>
      <c r="BS24">
        <v>2671</v>
      </c>
      <c r="BT24">
        <v>3</v>
      </c>
      <c r="BU24">
        <v>12</v>
      </c>
      <c r="BV24">
        <v>32052</v>
      </c>
      <c r="BW24" t="str">
        <v>Yes</v>
      </c>
      <c r="BX24">
        <v>320.52</v>
      </c>
      <c r="BY24">
        <v>23718.48</v>
      </c>
      <c r="BZ24">
        <v>45342</v>
      </c>
      <c r="CA24" t="str">
        <v>Low</v>
      </c>
      <c r="CB24" t="str">
        <v>Channel Partners</v>
      </c>
      <c r="CC24">
        <v>0.23</v>
      </c>
    </row>
    <row r="25" spans="3:81" x14ac:dyDescent="0.25">
      <c r="C25">
        <v>74370</v>
      </c>
      <c r="D25" t="str">
        <v>Spain</v>
      </c>
      <c r="E25" t="str">
        <v>Amarilla</v>
      </c>
      <c r="F25">
        <v>344</v>
      </c>
      <c r="G25">
        <v>260</v>
      </c>
      <c r="H25">
        <v>350</v>
      </c>
      <c r="I25">
        <v>120400</v>
      </c>
      <c r="J25" t="str">
        <v>Yes</v>
      </c>
      <c r="K25">
        <v>13244</v>
      </c>
      <c r="L25">
        <v>17716</v>
      </c>
      <c r="M25">
        <v>45282</v>
      </c>
      <c r="N25" t="str">
        <v>High</v>
      </c>
      <c r="O25" t="str">
        <v>Government</v>
      </c>
      <c r="P25">
        <v>0.22</v>
      </c>
      <c r="S25">
        <v>76135</v>
      </c>
      <c r="T25" t="str">
        <v>France</v>
      </c>
      <c r="U25" t="str">
        <v>Paseo</v>
      </c>
      <c r="V25">
        <v>1393</v>
      </c>
      <c r="W25">
        <v>10</v>
      </c>
      <c r="X25">
        <v>12</v>
      </c>
      <c r="Y25">
        <v>16716</v>
      </c>
      <c r="Z25" t="str">
        <v>Yes</v>
      </c>
      <c r="AA25">
        <v>2340.2399999999998</v>
      </c>
      <c r="AB25">
        <v>10196.76</v>
      </c>
      <c r="AC25">
        <v>45252</v>
      </c>
      <c r="AD25" t="str">
        <v>High</v>
      </c>
      <c r="AE25" t="str">
        <v>Channel Partners</v>
      </c>
      <c r="AF25">
        <v>0.23</v>
      </c>
      <c r="AI25">
        <v>92123</v>
      </c>
      <c r="AJ25" t="str">
        <v>France</v>
      </c>
      <c r="AK25" t="str">
        <v>Carretera</v>
      </c>
      <c r="AL25">
        <v>2155</v>
      </c>
      <c r="AM25">
        <v>3</v>
      </c>
      <c r="AN25">
        <v>350</v>
      </c>
      <c r="AO25">
        <v>754250</v>
      </c>
      <c r="AP25" t="str">
        <v>Yes</v>
      </c>
      <c r="AQ25">
        <v>7542.5</v>
      </c>
      <c r="AR25">
        <v>186407.5</v>
      </c>
      <c r="AS25">
        <v>45351</v>
      </c>
      <c r="AT25" t="str">
        <v>Low</v>
      </c>
      <c r="AU25" t="str">
        <v>Government</v>
      </c>
      <c r="AV25">
        <v>0.23</v>
      </c>
      <c r="AY25">
        <v>48340</v>
      </c>
      <c r="AZ25" t="str">
        <v>France</v>
      </c>
      <c r="BA25" t="str">
        <v>Carretera</v>
      </c>
      <c r="BB25">
        <v>1790</v>
      </c>
      <c r="BC25">
        <v>3</v>
      </c>
      <c r="BD25">
        <v>350</v>
      </c>
      <c r="BE25">
        <v>626500</v>
      </c>
      <c r="BF25" t="str">
        <v>Yes</v>
      </c>
      <c r="BG25">
        <v>81445</v>
      </c>
      <c r="BH25">
        <v>79655</v>
      </c>
      <c r="BI25">
        <v>45347</v>
      </c>
      <c r="BJ25" t="str">
        <v>High</v>
      </c>
      <c r="BK25" t="str">
        <v>Government</v>
      </c>
      <c r="BL25">
        <v>0.23</v>
      </c>
      <c r="BP25">
        <v>48340</v>
      </c>
      <c r="BQ25" t="str">
        <v>France</v>
      </c>
      <c r="BR25" t="str">
        <v>Carretera</v>
      </c>
      <c r="BS25">
        <v>1790</v>
      </c>
      <c r="BT25">
        <v>3</v>
      </c>
      <c r="BU25">
        <v>350</v>
      </c>
      <c r="BV25">
        <v>626500</v>
      </c>
      <c r="BW25" t="str">
        <v>Yes</v>
      </c>
      <c r="BX25">
        <v>81445</v>
      </c>
      <c r="BY25">
        <v>79655</v>
      </c>
      <c r="BZ25">
        <v>45347</v>
      </c>
      <c r="CA25" t="str">
        <v>High</v>
      </c>
      <c r="CB25" t="str">
        <v>Government</v>
      </c>
      <c r="CC25">
        <v>0.23</v>
      </c>
    </row>
    <row r="26" spans="3:81" x14ac:dyDescent="0.25">
      <c r="C26">
        <v>53305</v>
      </c>
      <c r="D26" t="str">
        <v>Italy</v>
      </c>
      <c r="E26" t="str">
        <v>Amarilla</v>
      </c>
      <c r="F26">
        <v>2015</v>
      </c>
      <c r="G26">
        <v>260</v>
      </c>
      <c r="H26">
        <v>12</v>
      </c>
      <c r="I26">
        <v>24180</v>
      </c>
      <c r="J26" t="str">
        <v>Yes</v>
      </c>
      <c r="K26">
        <v>3385.2</v>
      </c>
      <c r="L26">
        <v>14749.8</v>
      </c>
      <c r="M26">
        <v>45288</v>
      </c>
      <c r="N26" t="str">
        <v>High</v>
      </c>
      <c r="O26" t="str">
        <v>Channel Partners</v>
      </c>
      <c r="P26">
        <v>0.24</v>
      </c>
      <c r="S26">
        <v>93533</v>
      </c>
      <c r="T26" t="str">
        <v>France</v>
      </c>
      <c r="U26" t="str">
        <v>Paseo</v>
      </c>
      <c r="V26">
        <v>1227</v>
      </c>
      <c r="W26">
        <v>10</v>
      </c>
      <c r="X26">
        <v>15</v>
      </c>
      <c r="Y26">
        <v>18405</v>
      </c>
      <c r="Z26" t="str">
        <v>No</v>
      </c>
      <c r="AA26">
        <v>1656.45</v>
      </c>
      <c r="AB26">
        <v>4478.5499999999993</v>
      </c>
      <c r="AC26">
        <v>45253</v>
      </c>
      <c r="AD26" t="str">
        <v>Medium</v>
      </c>
      <c r="AE26" t="str">
        <v>Midmarket</v>
      </c>
      <c r="AF26">
        <v>0.23</v>
      </c>
      <c r="AI26">
        <v>39245</v>
      </c>
      <c r="AJ26" t="str">
        <v>France</v>
      </c>
      <c r="AK26" t="str">
        <v>Carretera</v>
      </c>
      <c r="AL26">
        <v>2487</v>
      </c>
      <c r="AM26">
        <v>3</v>
      </c>
      <c r="AN26">
        <v>7</v>
      </c>
      <c r="AO26">
        <v>17409</v>
      </c>
      <c r="AP26" t="str">
        <v>No</v>
      </c>
      <c r="AQ26">
        <v>870.45</v>
      </c>
      <c r="AR26">
        <v>4103.5499999999993</v>
      </c>
      <c r="AS26">
        <v>45359</v>
      </c>
      <c r="AT26" t="str">
        <v>Medium</v>
      </c>
      <c r="AU26" t="str">
        <v>Government</v>
      </c>
      <c r="AV26">
        <v>0.23</v>
      </c>
      <c r="AY26">
        <v>92123</v>
      </c>
      <c r="AZ26" t="str">
        <v>France</v>
      </c>
      <c r="BA26" t="str">
        <v>Carretera</v>
      </c>
      <c r="BB26">
        <v>2155</v>
      </c>
      <c r="BC26">
        <v>3</v>
      </c>
      <c r="BD26">
        <v>350</v>
      </c>
      <c r="BE26">
        <v>754250</v>
      </c>
      <c r="BF26" t="str">
        <v>Yes</v>
      </c>
      <c r="BG26">
        <v>7542.5</v>
      </c>
      <c r="BH26">
        <v>186407.5</v>
      </c>
      <c r="BI26">
        <v>45351</v>
      </c>
      <c r="BJ26" t="str">
        <v>Low</v>
      </c>
      <c r="BK26" t="str">
        <v>Government</v>
      </c>
      <c r="BL26">
        <v>0.23</v>
      </c>
      <c r="BP26">
        <v>92123</v>
      </c>
      <c r="BQ26" t="str">
        <v>France</v>
      </c>
      <c r="BR26" t="str">
        <v>Carretera</v>
      </c>
      <c r="BS26">
        <v>2155</v>
      </c>
      <c r="BT26">
        <v>3</v>
      </c>
      <c r="BU26">
        <v>350</v>
      </c>
      <c r="BV26">
        <v>754250</v>
      </c>
      <c r="BW26" t="str">
        <v>Yes</v>
      </c>
      <c r="BX26">
        <v>7542.5</v>
      </c>
      <c r="BY26">
        <v>186407.5</v>
      </c>
      <c r="BZ26">
        <v>45351</v>
      </c>
      <c r="CA26" t="str">
        <v>Low</v>
      </c>
      <c r="CB26" t="str">
        <v>Government</v>
      </c>
      <c r="CC26">
        <v>0.23</v>
      </c>
    </row>
    <row r="27" spans="3:81" x14ac:dyDescent="0.25">
      <c r="C27">
        <v>94140</v>
      </c>
      <c r="D27" t="str">
        <v>France</v>
      </c>
      <c r="E27" t="str">
        <v>Amarilla</v>
      </c>
      <c r="F27">
        <v>941</v>
      </c>
      <c r="G27">
        <v>260</v>
      </c>
      <c r="H27">
        <v>20</v>
      </c>
      <c r="I27">
        <v>18820</v>
      </c>
      <c r="J27" t="str">
        <v>Yes</v>
      </c>
      <c r="K27">
        <v>376.4</v>
      </c>
      <c r="L27">
        <v>9033.5999999999985</v>
      </c>
      <c r="M27">
        <v>45294</v>
      </c>
      <c r="N27" t="str">
        <v>Low</v>
      </c>
      <c r="O27" t="str">
        <v>Government</v>
      </c>
      <c r="P27">
        <v>0.23</v>
      </c>
      <c r="S27">
        <v>16474</v>
      </c>
      <c r="T27" t="str">
        <v>France</v>
      </c>
      <c r="U27" t="str">
        <v>Paseo</v>
      </c>
      <c r="V27">
        <v>448</v>
      </c>
      <c r="W27">
        <v>10</v>
      </c>
      <c r="X27">
        <v>300</v>
      </c>
      <c r="Y27">
        <v>134400</v>
      </c>
      <c r="Z27" t="str">
        <v>No</v>
      </c>
      <c r="AA27">
        <v>9408</v>
      </c>
      <c r="AB27">
        <v>12992</v>
      </c>
      <c r="AC27">
        <v>45261</v>
      </c>
      <c r="AD27" t="str">
        <v>Medium</v>
      </c>
      <c r="AE27" t="str">
        <v>Small Business</v>
      </c>
      <c r="AF27">
        <v>0.23</v>
      </c>
      <c r="AI27">
        <v>96276</v>
      </c>
      <c r="AJ27" t="str">
        <v>France</v>
      </c>
      <c r="AK27" t="str">
        <v>Carretera</v>
      </c>
      <c r="AL27">
        <v>2178</v>
      </c>
      <c r="AM27">
        <v>3</v>
      </c>
      <c r="AN27">
        <v>15</v>
      </c>
      <c r="AO27">
        <v>32670</v>
      </c>
      <c r="AP27" t="str">
        <v>No</v>
      </c>
      <c r="AQ27">
        <v>0</v>
      </c>
      <c r="AR27">
        <v>10890</v>
      </c>
      <c r="AS27">
        <v>45405</v>
      </c>
      <c r="AT27" t="str">
        <v>None</v>
      </c>
      <c r="AU27" t="str">
        <v>Midmarket</v>
      </c>
      <c r="AV27">
        <v>0.23</v>
      </c>
      <c r="AY27">
        <v>39245</v>
      </c>
      <c r="AZ27" t="str">
        <v>France</v>
      </c>
      <c r="BA27" t="str">
        <v>Carretera</v>
      </c>
      <c r="BB27">
        <v>2487</v>
      </c>
      <c r="BC27">
        <v>3</v>
      </c>
      <c r="BD27">
        <v>7</v>
      </c>
      <c r="BE27">
        <v>17409</v>
      </c>
      <c r="BF27" t="str">
        <v>No</v>
      </c>
      <c r="BG27">
        <v>870.45</v>
      </c>
      <c r="BH27">
        <v>4103.5499999999993</v>
      </c>
      <c r="BI27">
        <v>45359</v>
      </c>
      <c r="BJ27" t="str">
        <v>Medium</v>
      </c>
      <c r="BK27" t="str">
        <v>Government</v>
      </c>
      <c r="BL27">
        <v>0.23</v>
      </c>
      <c r="BP27">
        <v>39245</v>
      </c>
      <c r="BQ27" t="str">
        <v>France</v>
      </c>
      <c r="BR27" t="str">
        <v>Carretera</v>
      </c>
      <c r="BS27">
        <v>2487</v>
      </c>
      <c r="BT27">
        <v>3</v>
      </c>
      <c r="BU27">
        <v>7</v>
      </c>
      <c r="BV27">
        <v>17409</v>
      </c>
      <c r="BW27" t="str">
        <v>No</v>
      </c>
      <c r="BX27">
        <v>870.45</v>
      </c>
      <c r="BY27">
        <v>4103.5499999999993</v>
      </c>
      <c r="BZ27">
        <v>45359</v>
      </c>
      <c r="CA27" t="str">
        <v>Medium</v>
      </c>
      <c r="CB27" t="str">
        <v>Government</v>
      </c>
      <c r="CC27">
        <v>0.23</v>
      </c>
    </row>
    <row r="28" spans="3:81" x14ac:dyDescent="0.25">
      <c r="C28">
        <v>27427</v>
      </c>
      <c r="D28" t="str">
        <v>France</v>
      </c>
      <c r="E28" t="str">
        <v>Amarilla</v>
      </c>
      <c r="F28">
        <v>1899</v>
      </c>
      <c r="G28">
        <v>260</v>
      </c>
      <c r="H28">
        <v>20</v>
      </c>
      <c r="I28">
        <v>37980</v>
      </c>
      <c r="J28" t="str">
        <v>No</v>
      </c>
      <c r="K28">
        <v>0</v>
      </c>
      <c r="L28">
        <v>18990</v>
      </c>
      <c r="M28">
        <v>45301</v>
      </c>
      <c r="N28" t="str">
        <v>None</v>
      </c>
      <c r="O28" t="str">
        <v>Government</v>
      </c>
      <c r="P28">
        <v>0.23</v>
      </c>
      <c r="S28">
        <v>21885</v>
      </c>
      <c r="T28" t="str">
        <v>France</v>
      </c>
      <c r="U28" t="str">
        <v>VTT</v>
      </c>
      <c r="V28">
        <v>1734</v>
      </c>
      <c r="W28">
        <v>250</v>
      </c>
      <c r="X28">
        <v>12</v>
      </c>
      <c r="Y28">
        <v>20808</v>
      </c>
      <c r="Z28" t="str">
        <v>Yes</v>
      </c>
      <c r="AA28">
        <v>2288.88</v>
      </c>
      <c r="AB28">
        <v>13317.119999999999</v>
      </c>
      <c r="AC28">
        <v>45266</v>
      </c>
      <c r="AD28" t="str">
        <v>High</v>
      </c>
      <c r="AE28" t="str">
        <v>Channel Partners</v>
      </c>
      <c r="AF28">
        <v>0.23</v>
      </c>
      <c r="AI28">
        <v>56832</v>
      </c>
      <c r="AJ28" t="str">
        <v>France</v>
      </c>
      <c r="AK28" t="str">
        <v>Carretera</v>
      </c>
      <c r="AL28">
        <v>490</v>
      </c>
      <c r="AM28">
        <v>3</v>
      </c>
      <c r="AN28">
        <v>15</v>
      </c>
      <c r="AO28">
        <v>7350</v>
      </c>
      <c r="AP28" t="str">
        <v>No</v>
      </c>
      <c r="AQ28">
        <v>588</v>
      </c>
      <c r="AR28">
        <v>1862</v>
      </c>
      <c r="AS28">
        <v>45439</v>
      </c>
      <c r="AT28" t="str">
        <v>Medium</v>
      </c>
      <c r="AU28" t="str">
        <v>Midmarket</v>
      </c>
      <c r="AV28">
        <v>0.23</v>
      </c>
      <c r="AY28">
        <v>96276</v>
      </c>
      <c r="AZ28" t="str">
        <v>France</v>
      </c>
      <c r="BA28" t="str">
        <v>Carretera</v>
      </c>
      <c r="BB28">
        <v>2178</v>
      </c>
      <c r="BC28">
        <v>3</v>
      </c>
      <c r="BD28">
        <v>15</v>
      </c>
      <c r="BE28">
        <v>32670</v>
      </c>
      <c r="BF28" t="str">
        <v>No</v>
      </c>
      <c r="BG28">
        <v>0</v>
      </c>
      <c r="BH28">
        <v>10890</v>
      </c>
      <c r="BI28">
        <v>45405</v>
      </c>
      <c r="BJ28" t="str">
        <v>None</v>
      </c>
      <c r="BK28" t="str">
        <v>Midmarket</v>
      </c>
      <c r="BL28">
        <v>0.23</v>
      </c>
      <c r="BP28">
        <v>96276</v>
      </c>
      <c r="BQ28" t="str">
        <v>France</v>
      </c>
      <c r="BR28" t="str">
        <v>Carretera</v>
      </c>
      <c r="BS28">
        <v>2178</v>
      </c>
      <c r="BT28">
        <v>3</v>
      </c>
      <c r="BU28">
        <v>15</v>
      </c>
      <c r="BV28">
        <v>32670</v>
      </c>
      <c r="BW28" t="str">
        <v>No</v>
      </c>
      <c r="BX28">
        <v>0</v>
      </c>
      <c r="BY28">
        <v>10890</v>
      </c>
      <c r="BZ28">
        <v>45405</v>
      </c>
      <c r="CA28" t="str">
        <v>None</v>
      </c>
      <c r="CB28" t="str">
        <v>Midmarket</v>
      </c>
      <c r="CC28">
        <v>0.23</v>
      </c>
    </row>
    <row r="29" spans="3:81" x14ac:dyDescent="0.25">
      <c r="C29">
        <v>54229</v>
      </c>
      <c r="D29" t="str">
        <v>Spain</v>
      </c>
      <c r="E29" t="str">
        <v>Amarilla</v>
      </c>
      <c r="F29">
        <v>1694</v>
      </c>
      <c r="G29">
        <v>260</v>
      </c>
      <c r="H29">
        <v>20</v>
      </c>
      <c r="I29">
        <v>33880</v>
      </c>
      <c r="J29" t="str">
        <v>Yes</v>
      </c>
      <c r="K29">
        <v>3049.2</v>
      </c>
      <c r="L29">
        <v>13890.8</v>
      </c>
      <c r="M29">
        <v>45302</v>
      </c>
      <c r="N29" t="str">
        <v>Medium</v>
      </c>
      <c r="O29" t="str">
        <v>Government</v>
      </c>
      <c r="P29">
        <v>0.22</v>
      </c>
      <c r="S29">
        <v>74144</v>
      </c>
      <c r="T29" t="str">
        <v>France</v>
      </c>
      <c r="U29" t="str">
        <v>Velo</v>
      </c>
      <c r="V29">
        <v>2826</v>
      </c>
      <c r="W29">
        <v>120</v>
      </c>
      <c r="X29">
        <v>15</v>
      </c>
      <c r="Y29">
        <v>42390</v>
      </c>
      <c r="Z29" t="str">
        <v>No</v>
      </c>
      <c r="AA29">
        <v>6358.5</v>
      </c>
      <c r="AB29">
        <v>7771.5</v>
      </c>
      <c r="AC29">
        <v>45266</v>
      </c>
      <c r="AD29" t="str">
        <v>High</v>
      </c>
      <c r="AE29" t="str">
        <v>Midmarket</v>
      </c>
      <c r="AF29">
        <v>0.23</v>
      </c>
      <c r="AI29">
        <v>27475</v>
      </c>
      <c r="AJ29" t="str">
        <v>France</v>
      </c>
      <c r="AK29" t="str">
        <v>Carretera</v>
      </c>
      <c r="AL29">
        <v>448</v>
      </c>
      <c r="AM29">
        <v>3</v>
      </c>
      <c r="AN29">
        <v>300</v>
      </c>
      <c r="AO29">
        <v>134400</v>
      </c>
      <c r="AP29" t="str">
        <v>No</v>
      </c>
      <c r="AQ29">
        <v>9408</v>
      </c>
      <c r="AR29">
        <v>12992</v>
      </c>
      <c r="AS29">
        <v>45470</v>
      </c>
      <c r="AT29" t="str">
        <v>Medium</v>
      </c>
      <c r="AU29" t="str">
        <v>Small Business</v>
      </c>
      <c r="AV29">
        <v>0.23</v>
      </c>
      <c r="AY29">
        <v>56832</v>
      </c>
      <c r="AZ29" t="str">
        <v>France</v>
      </c>
      <c r="BA29" t="str">
        <v>Carretera</v>
      </c>
      <c r="BB29">
        <v>490</v>
      </c>
      <c r="BC29">
        <v>3</v>
      </c>
      <c r="BD29">
        <v>15</v>
      </c>
      <c r="BE29">
        <v>7350</v>
      </c>
      <c r="BF29" t="str">
        <v>No</v>
      </c>
      <c r="BG29">
        <v>588</v>
      </c>
      <c r="BH29">
        <v>1862</v>
      </c>
      <c r="BI29">
        <v>45439</v>
      </c>
      <c r="BJ29" t="str">
        <v>Medium</v>
      </c>
      <c r="BK29" t="str">
        <v>Midmarket</v>
      </c>
      <c r="BL29">
        <v>0.23</v>
      </c>
      <c r="BP29">
        <v>56832</v>
      </c>
      <c r="BQ29" t="str">
        <v>France</v>
      </c>
      <c r="BR29" t="str">
        <v>Carretera</v>
      </c>
      <c r="BS29">
        <v>490</v>
      </c>
      <c r="BT29">
        <v>3</v>
      </c>
      <c r="BU29">
        <v>15</v>
      </c>
      <c r="BV29">
        <v>7350</v>
      </c>
      <c r="BW29" t="str">
        <v>No</v>
      </c>
      <c r="BX29">
        <v>588</v>
      </c>
      <c r="BY29">
        <v>1862</v>
      </c>
      <c r="BZ29">
        <v>45439</v>
      </c>
      <c r="CA29" t="str">
        <v>Medium</v>
      </c>
      <c r="CB29" t="str">
        <v>Midmarket</v>
      </c>
      <c r="CC29">
        <v>0.23</v>
      </c>
    </row>
    <row r="30" spans="3:81" x14ac:dyDescent="0.25">
      <c r="C30">
        <v>15750</v>
      </c>
      <c r="D30" t="str">
        <v>Ireland</v>
      </c>
      <c r="E30" t="str">
        <v>Amarilla</v>
      </c>
      <c r="F30">
        <v>270</v>
      </c>
      <c r="G30">
        <v>260</v>
      </c>
      <c r="H30">
        <v>350</v>
      </c>
      <c r="I30">
        <v>94500</v>
      </c>
      <c r="J30" t="str">
        <v>No</v>
      </c>
      <c r="K30">
        <v>11340</v>
      </c>
      <c r="L30">
        <v>12960</v>
      </c>
      <c r="M30">
        <v>45305</v>
      </c>
      <c r="N30" t="str">
        <v>High</v>
      </c>
      <c r="O30" t="str">
        <v>Government</v>
      </c>
      <c r="P30">
        <v>0.18</v>
      </c>
      <c r="S30">
        <v>28893</v>
      </c>
      <c r="T30" t="str">
        <v>France</v>
      </c>
      <c r="U30" t="str">
        <v>VTT</v>
      </c>
      <c r="V30">
        <v>2487</v>
      </c>
      <c r="W30">
        <v>250</v>
      </c>
      <c r="X30">
        <v>7</v>
      </c>
      <c r="Y30">
        <v>17409</v>
      </c>
      <c r="Z30" t="str">
        <v>No</v>
      </c>
      <c r="AA30">
        <v>870.45</v>
      </c>
      <c r="AB30">
        <v>4103.5499999999993</v>
      </c>
      <c r="AC30">
        <v>45266</v>
      </c>
      <c r="AD30" t="str">
        <v>Medium</v>
      </c>
      <c r="AE30" t="str">
        <v>Government</v>
      </c>
      <c r="AF30">
        <v>0.23</v>
      </c>
      <c r="AI30">
        <v>84323</v>
      </c>
      <c r="AJ30" t="str">
        <v>France</v>
      </c>
      <c r="AK30" t="str">
        <v>Carretera</v>
      </c>
      <c r="AL30">
        <v>1563</v>
      </c>
      <c r="AM30">
        <v>3</v>
      </c>
      <c r="AN30">
        <v>20</v>
      </c>
      <c r="AO30">
        <v>31260</v>
      </c>
      <c r="AP30" t="str">
        <v>No</v>
      </c>
      <c r="AQ30">
        <v>1563</v>
      </c>
      <c r="AR30">
        <v>14067</v>
      </c>
      <c r="AS30">
        <v>45491</v>
      </c>
      <c r="AT30" t="str">
        <v>Medium</v>
      </c>
      <c r="AU30" t="str">
        <v>Government</v>
      </c>
      <c r="AV30">
        <v>0.23</v>
      </c>
      <c r="AY30">
        <v>27475</v>
      </c>
      <c r="AZ30" t="str">
        <v>France</v>
      </c>
      <c r="BA30" t="str">
        <v>Carretera</v>
      </c>
      <c r="BB30">
        <v>448</v>
      </c>
      <c r="BC30">
        <v>3</v>
      </c>
      <c r="BD30">
        <v>300</v>
      </c>
      <c r="BE30">
        <v>134400</v>
      </c>
      <c r="BF30" t="str">
        <v>No</v>
      </c>
      <c r="BG30">
        <v>9408</v>
      </c>
      <c r="BH30">
        <v>12992</v>
      </c>
      <c r="BI30">
        <v>45470</v>
      </c>
      <c r="BJ30" t="str">
        <v>Medium</v>
      </c>
      <c r="BK30" t="str">
        <v>Small Business</v>
      </c>
      <c r="BL30">
        <v>0.23</v>
      </c>
      <c r="BP30">
        <v>27475</v>
      </c>
      <c r="BQ30" t="str">
        <v>France</v>
      </c>
      <c r="BR30" t="str">
        <v>Carretera</v>
      </c>
      <c r="BS30">
        <v>448</v>
      </c>
      <c r="BT30">
        <v>3</v>
      </c>
      <c r="BU30">
        <v>300</v>
      </c>
      <c r="BV30">
        <v>134400</v>
      </c>
      <c r="BW30" t="str">
        <v>No</v>
      </c>
      <c r="BX30">
        <v>9408</v>
      </c>
      <c r="BY30">
        <v>12992</v>
      </c>
      <c r="BZ30">
        <v>45470</v>
      </c>
      <c r="CA30" t="str">
        <v>Medium</v>
      </c>
      <c r="CB30" t="str">
        <v>Small Business</v>
      </c>
      <c r="CC30">
        <v>0.23</v>
      </c>
    </row>
    <row r="31" spans="3:81" x14ac:dyDescent="0.25">
      <c r="C31">
        <v>96764</v>
      </c>
      <c r="D31" t="str">
        <v>Spain</v>
      </c>
      <c r="E31" t="str">
        <v>Amarilla</v>
      </c>
      <c r="F31">
        <v>2629</v>
      </c>
      <c r="G31">
        <v>260</v>
      </c>
      <c r="H31">
        <v>20</v>
      </c>
      <c r="I31">
        <v>52580</v>
      </c>
      <c r="J31" t="str">
        <v>Yes</v>
      </c>
      <c r="K31">
        <v>5783.8</v>
      </c>
      <c r="L31">
        <v>20506.199999999997</v>
      </c>
      <c r="M31">
        <v>45316</v>
      </c>
      <c r="N31" t="str">
        <v>High</v>
      </c>
      <c r="O31" t="str">
        <v>Government</v>
      </c>
      <c r="P31">
        <v>0.22</v>
      </c>
      <c r="S31">
        <v>98283</v>
      </c>
      <c r="T31" t="str">
        <v>France</v>
      </c>
      <c r="U31" t="str">
        <v>Montana</v>
      </c>
      <c r="V31">
        <v>1403</v>
      </c>
      <c r="W31">
        <v>5</v>
      </c>
      <c r="X31">
        <v>7</v>
      </c>
      <c r="Y31">
        <v>9821</v>
      </c>
      <c r="Z31" t="str">
        <v>Yes</v>
      </c>
      <c r="AA31">
        <v>589.26</v>
      </c>
      <c r="AB31">
        <v>2216.7399999999998</v>
      </c>
      <c r="AC31">
        <v>45269</v>
      </c>
      <c r="AD31" t="str">
        <v>Medium</v>
      </c>
      <c r="AE31" t="str">
        <v>Government</v>
      </c>
      <c r="AF31">
        <v>0.23</v>
      </c>
      <c r="AI31">
        <v>73311</v>
      </c>
      <c r="AJ31" t="str">
        <v>France</v>
      </c>
      <c r="AK31" t="str">
        <v>Carretera</v>
      </c>
      <c r="AL31">
        <v>2181</v>
      </c>
      <c r="AM31">
        <v>3</v>
      </c>
      <c r="AN31">
        <v>300</v>
      </c>
      <c r="AO31">
        <v>654300</v>
      </c>
      <c r="AP31" t="str">
        <v>Yes</v>
      </c>
      <c r="AQ31">
        <v>45801</v>
      </c>
      <c r="AR31">
        <v>63249</v>
      </c>
      <c r="AS31">
        <v>45504</v>
      </c>
      <c r="AT31" t="str">
        <v>Medium</v>
      </c>
      <c r="AU31" t="str">
        <v>Small Business</v>
      </c>
      <c r="AV31">
        <v>0.23</v>
      </c>
      <c r="AY31">
        <v>84323</v>
      </c>
      <c r="AZ31" t="str">
        <v>France</v>
      </c>
      <c r="BA31" t="str">
        <v>Carretera</v>
      </c>
      <c r="BB31">
        <v>1563</v>
      </c>
      <c r="BC31">
        <v>3</v>
      </c>
      <c r="BD31">
        <v>20</v>
      </c>
      <c r="BE31">
        <v>31260</v>
      </c>
      <c r="BF31" t="str">
        <v>No</v>
      </c>
      <c r="BG31">
        <v>1563</v>
      </c>
      <c r="BH31">
        <v>14067</v>
      </c>
      <c r="BI31">
        <v>45491</v>
      </c>
      <c r="BJ31" t="str">
        <v>Medium</v>
      </c>
      <c r="BK31" t="str">
        <v>Government</v>
      </c>
      <c r="BL31">
        <v>0.23</v>
      </c>
      <c r="BP31">
        <v>84323</v>
      </c>
      <c r="BQ31" t="str">
        <v>France</v>
      </c>
      <c r="BR31" t="str">
        <v>Carretera</v>
      </c>
      <c r="BS31">
        <v>1563</v>
      </c>
      <c r="BT31">
        <v>3</v>
      </c>
      <c r="BU31">
        <v>20</v>
      </c>
      <c r="BV31">
        <v>31260</v>
      </c>
      <c r="BW31" t="str">
        <v>No</v>
      </c>
      <c r="BX31">
        <v>1563</v>
      </c>
      <c r="BY31">
        <v>14067</v>
      </c>
      <c r="BZ31">
        <v>45491</v>
      </c>
      <c r="CA31" t="str">
        <v>Medium</v>
      </c>
      <c r="CB31" t="str">
        <v>Government</v>
      </c>
      <c r="CC31">
        <v>0.23</v>
      </c>
    </row>
    <row r="32" spans="3:81" x14ac:dyDescent="0.25">
      <c r="C32">
        <v>40276</v>
      </c>
      <c r="D32" t="str">
        <v>Italy</v>
      </c>
      <c r="E32" t="str">
        <v>Amarilla</v>
      </c>
      <c r="F32">
        <v>2993</v>
      </c>
      <c r="G32">
        <v>260</v>
      </c>
      <c r="H32">
        <v>300</v>
      </c>
      <c r="I32">
        <v>897900</v>
      </c>
      <c r="J32" t="str">
        <v>Yes</v>
      </c>
      <c r="K32">
        <v>89790</v>
      </c>
      <c r="L32">
        <v>59860</v>
      </c>
      <c r="M32">
        <v>45317</v>
      </c>
      <c r="N32" t="str">
        <v>High</v>
      </c>
      <c r="O32" t="str">
        <v>Small Business</v>
      </c>
      <c r="P32">
        <v>0.24</v>
      </c>
      <c r="S32">
        <v>83587</v>
      </c>
      <c r="T32" t="str">
        <v>France</v>
      </c>
      <c r="U32" t="str">
        <v>Carretera</v>
      </c>
      <c r="V32">
        <v>1174</v>
      </c>
      <c r="W32">
        <v>3</v>
      </c>
      <c r="X32">
        <v>125</v>
      </c>
      <c r="Y32">
        <v>146750</v>
      </c>
      <c r="Z32" t="str">
        <v>No</v>
      </c>
      <c r="AA32">
        <v>22012.5</v>
      </c>
      <c r="AB32">
        <v>-16142.5</v>
      </c>
      <c r="AC32">
        <v>45271</v>
      </c>
      <c r="AD32" t="str">
        <v>High</v>
      </c>
      <c r="AE32" t="str">
        <v>Enterprise</v>
      </c>
      <c r="AF32">
        <v>0.23</v>
      </c>
      <c r="AI32">
        <v>14689</v>
      </c>
      <c r="AJ32" t="str">
        <v>France</v>
      </c>
      <c r="AK32" t="str">
        <v>Carretera</v>
      </c>
      <c r="AL32">
        <v>2441</v>
      </c>
      <c r="AM32">
        <v>3</v>
      </c>
      <c r="AN32">
        <v>125</v>
      </c>
      <c r="AO32">
        <v>305125</v>
      </c>
      <c r="AP32" t="str">
        <v>No</v>
      </c>
      <c r="AQ32">
        <v>33563.75</v>
      </c>
      <c r="AR32">
        <v>-21358.75</v>
      </c>
      <c r="AS32">
        <v>45504</v>
      </c>
      <c r="AT32" t="str">
        <v>High</v>
      </c>
      <c r="AU32" t="str">
        <v>Enterprise</v>
      </c>
      <c r="AV32">
        <v>0.23</v>
      </c>
      <c r="AY32">
        <v>73311</v>
      </c>
      <c r="AZ32" t="str">
        <v>France</v>
      </c>
      <c r="BA32" t="str">
        <v>Carretera</v>
      </c>
      <c r="BB32">
        <v>2181</v>
      </c>
      <c r="BC32">
        <v>3</v>
      </c>
      <c r="BD32">
        <v>300</v>
      </c>
      <c r="BE32">
        <v>654300</v>
      </c>
      <c r="BF32" t="str">
        <v>Yes</v>
      </c>
      <c r="BG32">
        <v>45801</v>
      </c>
      <c r="BH32">
        <v>63249</v>
      </c>
      <c r="BI32">
        <v>45504</v>
      </c>
      <c r="BJ32" t="str">
        <v>Medium</v>
      </c>
      <c r="BK32" t="str">
        <v>Small Business</v>
      </c>
      <c r="BL32">
        <v>0.23</v>
      </c>
      <c r="BP32">
        <v>73311</v>
      </c>
      <c r="BQ32" t="str">
        <v>France</v>
      </c>
      <c r="BR32" t="str">
        <v>Carretera</v>
      </c>
      <c r="BS32">
        <v>2181</v>
      </c>
      <c r="BT32">
        <v>3</v>
      </c>
      <c r="BU32">
        <v>300</v>
      </c>
      <c r="BV32">
        <v>654300</v>
      </c>
      <c r="BW32" t="str">
        <v>Yes</v>
      </c>
      <c r="BX32">
        <v>45801</v>
      </c>
      <c r="BY32">
        <v>63249</v>
      </c>
      <c r="BZ32">
        <v>45504</v>
      </c>
      <c r="CA32" t="str">
        <v>Medium</v>
      </c>
      <c r="CB32" t="str">
        <v>Small Business</v>
      </c>
      <c r="CC32">
        <v>0.23</v>
      </c>
    </row>
    <row r="33" spans="3:81" x14ac:dyDescent="0.25">
      <c r="C33">
        <v>15509</v>
      </c>
      <c r="D33" t="str">
        <v>Germany</v>
      </c>
      <c r="E33" t="str">
        <v>Amarilla</v>
      </c>
      <c r="F33">
        <v>3165</v>
      </c>
      <c r="G33">
        <v>260</v>
      </c>
      <c r="H33">
        <v>125</v>
      </c>
      <c r="I33">
        <v>395625</v>
      </c>
      <c r="J33" t="str">
        <v>No</v>
      </c>
      <c r="K33">
        <v>43518.75</v>
      </c>
      <c r="L33">
        <v>-27693.75</v>
      </c>
      <c r="M33">
        <v>45318</v>
      </c>
      <c r="N33" t="str">
        <v>High</v>
      </c>
      <c r="O33" t="str">
        <v>Enterprise</v>
      </c>
      <c r="P33">
        <v>0.19</v>
      </c>
      <c r="S33">
        <v>88352</v>
      </c>
      <c r="T33" t="str">
        <v>France</v>
      </c>
      <c r="U33" t="str">
        <v>Paseo</v>
      </c>
      <c r="V33">
        <v>1922</v>
      </c>
      <c r="W33">
        <v>10</v>
      </c>
      <c r="X33">
        <v>350</v>
      </c>
      <c r="Y33">
        <v>672700</v>
      </c>
      <c r="Z33" t="str">
        <v>No</v>
      </c>
      <c r="AA33">
        <v>94178</v>
      </c>
      <c r="AB33">
        <v>78802</v>
      </c>
      <c r="AC33">
        <v>45274</v>
      </c>
      <c r="AD33" t="str">
        <v>High</v>
      </c>
      <c r="AE33" t="str">
        <v>Government</v>
      </c>
      <c r="AF33">
        <v>0.23</v>
      </c>
      <c r="AI33">
        <v>42141</v>
      </c>
      <c r="AJ33" t="str">
        <v>France</v>
      </c>
      <c r="AK33" t="str">
        <v>Montana</v>
      </c>
      <c r="AL33">
        <v>293</v>
      </c>
      <c r="AM33">
        <v>5</v>
      </c>
      <c r="AN33">
        <v>7</v>
      </c>
      <c r="AO33">
        <v>2051</v>
      </c>
      <c r="AP33" t="str">
        <v>Yes</v>
      </c>
      <c r="AQ33">
        <v>287.14</v>
      </c>
      <c r="AR33">
        <v>298.86000000000013</v>
      </c>
      <c r="AS33">
        <v>45196</v>
      </c>
      <c r="AT33" t="str">
        <v>High</v>
      </c>
      <c r="AU33" t="str">
        <v>Government</v>
      </c>
      <c r="AV33">
        <v>0.23</v>
      </c>
      <c r="AY33">
        <v>14689</v>
      </c>
      <c r="AZ33" t="str">
        <v>France</v>
      </c>
      <c r="BA33" t="str">
        <v>Carretera</v>
      </c>
      <c r="BB33">
        <v>2441</v>
      </c>
      <c r="BC33">
        <v>3</v>
      </c>
      <c r="BD33">
        <v>125</v>
      </c>
      <c r="BE33">
        <v>305125</v>
      </c>
      <c r="BF33" t="str">
        <v>No</v>
      </c>
      <c r="BG33">
        <v>33563.75</v>
      </c>
      <c r="BH33">
        <v>-21358.75</v>
      </c>
      <c r="BI33">
        <v>45504</v>
      </c>
      <c r="BJ33" t="str">
        <v>High</v>
      </c>
      <c r="BK33" t="str">
        <v>Enterprise</v>
      </c>
      <c r="BL33">
        <v>0.23</v>
      </c>
      <c r="BP33">
        <v>14689</v>
      </c>
      <c r="BQ33" t="str">
        <v>France</v>
      </c>
      <c r="BR33" t="str">
        <v>Carretera</v>
      </c>
      <c r="BS33">
        <v>2441</v>
      </c>
      <c r="BT33">
        <v>3</v>
      </c>
      <c r="BU33">
        <v>125</v>
      </c>
      <c r="BV33">
        <v>305125</v>
      </c>
      <c r="BW33" t="str">
        <v>No</v>
      </c>
      <c r="BX33">
        <v>33563.75</v>
      </c>
      <c r="BY33">
        <v>-21358.75</v>
      </c>
      <c r="BZ33">
        <v>45504</v>
      </c>
      <c r="CA33" t="str">
        <v>High</v>
      </c>
      <c r="CB33" t="str">
        <v>Enterprise</v>
      </c>
      <c r="CC33">
        <v>0.23</v>
      </c>
    </row>
    <row r="34" spans="3:81" x14ac:dyDescent="0.25">
      <c r="C34">
        <v>40800</v>
      </c>
      <c r="D34" t="str">
        <v>Netherlands</v>
      </c>
      <c r="E34" t="str">
        <v>Amarilla</v>
      </c>
      <c r="F34">
        <v>1118</v>
      </c>
      <c r="G34">
        <v>260</v>
      </c>
      <c r="H34">
        <v>20</v>
      </c>
      <c r="I34">
        <v>22360</v>
      </c>
      <c r="J34" t="str">
        <v>No</v>
      </c>
      <c r="K34">
        <v>1565.2</v>
      </c>
      <c r="L34">
        <v>9614.7999999999993</v>
      </c>
      <c r="M34">
        <v>45318</v>
      </c>
      <c r="N34" t="str">
        <v>Medium</v>
      </c>
      <c r="O34" t="str">
        <v>Government</v>
      </c>
      <c r="P34">
        <v>0.2</v>
      </c>
      <c r="S34">
        <v>81190</v>
      </c>
      <c r="T34" t="str">
        <v>France</v>
      </c>
      <c r="U34" t="str">
        <v>Velo</v>
      </c>
      <c r="V34">
        <v>1804</v>
      </c>
      <c r="W34">
        <v>120</v>
      </c>
      <c r="X34">
        <v>125</v>
      </c>
      <c r="Y34">
        <v>225500</v>
      </c>
      <c r="Z34" t="str">
        <v>No</v>
      </c>
      <c r="AA34">
        <v>0</v>
      </c>
      <c r="AB34">
        <v>9020</v>
      </c>
      <c r="AC34">
        <v>45278</v>
      </c>
      <c r="AD34" t="str">
        <v>None</v>
      </c>
      <c r="AE34" t="str">
        <v>Enterprise</v>
      </c>
      <c r="AF34">
        <v>0.23</v>
      </c>
      <c r="AI34">
        <v>97775</v>
      </c>
      <c r="AJ34" t="str">
        <v>France</v>
      </c>
      <c r="AK34" t="str">
        <v>Montana</v>
      </c>
      <c r="AL34">
        <v>544</v>
      </c>
      <c r="AM34">
        <v>5</v>
      </c>
      <c r="AN34">
        <v>7</v>
      </c>
      <c r="AO34">
        <v>3808</v>
      </c>
      <c r="AP34" t="str">
        <v>No</v>
      </c>
      <c r="AQ34">
        <v>114.24</v>
      </c>
      <c r="AR34">
        <v>973.76000000000022</v>
      </c>
      <c r="AS34">
        <v>45200</v>
      </c>
      <c r="AT34" t="str">
        <v>Low</v>
      </c>
      <c r="AU34" t="str">
        <v>Government</v>
      </c>
      <c r="AV34">
        <v>0.23</v>
      </c>
      <c r="AY34">
        <v>42141</v>
      </c>
      <c r="AZ34" t="str">
        <v>France</v>
      </c>
      <c r="BA34" t="str">
        <v>Montana</v>
      </c>
      <c r="BB34">
        <v>293</v>
      </c>
      <c r="BC34">
        <v>5</v>
      </c>
      <c r="BD34">
        <v>7</v>
      </c>
      <c r="BE34">
        <v>2051</v>
      </c>
      <c r="BF34" t="str">
        <v>Yes</v>
      </c>
      <c r="BG34">
        <v>287.14</v>
      </c>
      <c r="BH34">
        <v>298.86000000000013</v>
      </c>
      <c r="BI34">
        <v>45196</v>
      </c>
      <c r="BJ34" t="str">
        <v>High</v>
      </c>
      <c r="BK34" t="str">
        <v>Government</v>
      </c>
      <c r="BL34">
        <v>0.23</v>
      </c>
      <c r="BP34">
        <v>42141</v>
      </c>
      <c r="BQ34" t="str">
        <v>France</v>
      </c>
      <c r="BR34" t="str">
        <v>Montana</v>
      </c>
      <c r="BS34">
        <v>293</v>
      </c>
      <c r="BT34">
        <v>5</v>
      </c>
      <c r="BU34">
        <v>7</v>
      </c>
      <c r="BV34">
        <v>2051</v>
      </c>
      <c r="BW34" t="str">
        <v>Yes</v>
      </c>
      <c r="BX34">
        <v>287.14</v>
      </c>
      <c r="BY34">
        <v>298.86000000000013</v>
      </c>
      <c r="BZ34">
        <v>45196</v>
      </c>
      <c r="CA34" t="str">
        <v>High</v>
      </c>
      <c r="CB34" t="str">
        <v>Government</v>
      </c>
      <c r="CC34">
        <v>0.23</v>
      </c>
    </row>
    <row r="35" spans="3:81" x14ac:dyDescent="0.25">
      <c r="C35">
        <v>98999</v>
      </c>
      <c r="D35" t="str">
        <v>Germany</v>
      </c>
      <c r="E35" t="str">
        <v>Amarilla</v>
      </c>
      <c r="F35">
        <v>1350</v>
      </c>
      <c r="G35">
        <v>260</v>
      </c>
      <c r="H35">
        <v>350</v>
      </c>
      <c r="I35">
        <v>472500</v>
      </c>
      <c r="J35" t="str">
        <v>No</v>
      </c>
      <c r="K35">
        <v>23625</v>
      </c>
      <c r="L35">
        <v>97875</v>
      </c>
      <c r="M35">
        <v>45328</v>
      </c>
      <c r="N35" t="str">
        <v>Medium</v>
      </c>
      <c r="O35" t="str">
        <v>Government</v>
      </c>
      <c r="P35">
        <v>0.19</v>
      </c>
      <c r="S35">
        <v>64882</v>
      </c>
      <c r="T35" t="str">
        <v>France</v>
      </c>
      <c r="U35" t="str">
        <v>Velo</v>
      </c>
      <c r="V35">
        <v>2177</v>
      </c>
      <c r="W35">
        <v>120</v>
      </c>
      <c r="X35">
        <v>350</v>
      </c>
      <c r="Y35">
        <v>761950</v>
      </c>
      <c r="Z35" t="str">
        <v>No</v>
      </c>
      <c r="AA35">
        <v>30478</v>
      </c>
      <c r="AB35">
        <v>165452</v>
      </c>
      <c r="AC35">
        <v>45279</v>
      </c>
      <c r="AD35" t="str">
        <v>Low</v>
      </c>
      <c r="AE35" t="str">
        <v>Government</v>
      </c>
      <c r="AF35">
        <v>0.23</v>
      </c>
      <c r="AI35">
        <v>43178</v>
      </c>
      <c r="AJ35" t="str">
        <v>France</v>
      </c>
      <c r="AK35" t="str">
        <v>Montana</v>
      </c>
      <c r="AL35">
        <v>1186</v>
      </c>
      <c r="AM35">
        <v>5</v>
      </c>
      <c r="AN35">
        <v>300</v>
      </c>
      <c r="AO35">
        <v>355800</v>
      </c>
      <c r="AP35" t="str">
        <v>Yes</v>
      </c>
      <c r="AQ35">
        <v>42696</v>
      </c>
      <c r="AR35">
        <v>16604</v>
      </c>
      <c r="AS35">
        <v>45213</v>
      </c>
      <c r="AT35" t="str">
        <v>High</v>
      </c>
      <c r="AU35" t="str">
        <v>Small Business</v>
      </c>
      <c r="AV35">
        <v>0.23</v>
      </c>
      <c r="AY35">
        <v>97775</v>
      </c>
      <c r="AZ35" t="str">
        <v>France</v>
      </c>
      <c r="BA35" t="str">
        <v>Montana</v>
      </c>
      <c r="BB35">
        <v>544</v>
      </c>
      <c r="BC35">
        <v>5</v>
      </c>
      <c r="BD35">
        <v>7</v>
      </c>
      <c r="BE35">
        <v>3808</v>
      </c>
      <c r="BF35" t="str">
        <v>No</v>
      </c>
      <c r="BG35">
        <v>114.24</v>
      </c>
      <c r="BH35">
        <v>973.76000000000022</v>
      </c>
      <c r="BI35">
        <v>45200</v>
      </c>
      <c r="BJ35" t="str">
        <v>Low</v>
      </c>
      <c r="BK35" t="str">
        <v>Government</v>
      </c>
      <c r="BL35">
        <v>0.23</v>
      </c>
      <c r="BP35">
        <v>97775</v>
      </c>
      <c r="BQ35" t="str">
        <v>France</v>
      </c>
      <c r="BR35" t="str">
        <v>Montana</v>
      </c>
      <c r="BS35">
        <v>544</v>
      </c>
      <c r="BT35">
        <v>5</v>
      </c>
      <c r="BU35">
        <v>7</v>
      </c>
      <c r="BV35">
        <v>3808</v>
      </c>
      <c r="BW35" t="str">
        <v>No</v>
      </c>
      <c r="BX35">
        <v>114.24</v>
      </c>
      <c r="BY35">
        <v>973.76000000000022</v>
      </c>
      <c r="BZ35">
        <v>45200</v>
      </c>
      <c r="CA35" t="str">
        <v>Low</v>
      </c>
      <c r="CB35" t="str">
        <v>Government</v>
      </c>
      <c r="CC35">
        <v>0.23</v>
      </c>
    </row>
    <row r="36" spans="3:81" x14ac:dyDescent="0.25">
      <c r="C36">
        <v>20733</v>
      </c>
      <c r="D36" t="str">
        <v>Italy</v>
      </c>
      <c r="E36" t="str">
        <v>Amarilla</v>
      </c>
      <c r="F36">
        <v>1236</v>
      </c>
      <c r="G36">
        <v>260</v>
      </c>
      <c r="H36">
        <v>20</v>
      </c>
      <c r="I36">
        <v>24720</v>
      </c>
      <c r="J36" t="str">
        <v>Yes</v>
      </c>
      <c r="K36">
        <v>494.4</v>
      </c>
      <c r="L36">
        <v>11865.599999999999</v>
      </c>
      <c r="M36">
        <v>45334</v>
      </c>
      <c r="N36" t="str">
        <v>Low</v>
      </c>
      <c r="O36" t="str">
        <v>Government</v>
      </c>
      <c r="P36">
        <v>0.24</v>
      </c>
      <c r="S36">
        <v>87513</v>
      </c>
      <c r="T36" t="str">
        <v>France</v>
      </c>
      <c r="U36" t="str">
        <v>VTT</v>
      </c>
      <c r="V36">
        <v>381</v>
      </c>
      <c r="W36">
        <v>250</v>
      </c>
      <c r="X36">
        <v>350</v>
      </c>
      <c r="Y36">
        <v>133350</v>
      </c>
      <c r="Z36" t="str">
        <v>Yes</v>
      </c>
      <c r="AA36">
        <v>10668</v>
      </c>
      <c r="AB36">
        <v>23622</v>
      </c>
      <c r="AC36">
        <v>45280</v>
      </c>
      <c r="AD36" t="str">
        <v>Medium</v>
      </c>
      <c r="AE36" t="str">
        <v>Government</v>
      </c>
      <c r="AF36">
        <v>0.23</v>
      </c>
      <c r="AI36">
        <v>29645</v>
      </c>
      <c r="AJ36" t="str">
        <v>France</v>
      </c>
      <c r="AK36" t="str">
        <v>Montana</v>
      </c>
      <c r="AL36">
        <v>2501</v>
      </c>
      <c r="AM36">
        <v>5</v>
      </c>
      <c r="AN36">
        <v>15</v>
      </c>
      <c r="AO36">
        <v>37515</v>
      </c>
      <c r="AP36" t="str">
        <v>No</v>
      </c>
      <c r="AQ36">
        <v>3001.2</v>
      </c>
      <c r="AR36">
        <v>9503.8000000000029</v>
      </c>
      <c r="AS36">
        <v>45235</v>
      </c>
      <c r="AT36" t="str">
        <v>Medium</v>
      </c>
      <c r="AU36" t="str">
        <v>Midmarket</v>
      </c>
      <c r="AV36">
        <v>0.23</v>
      </c>
      <c r="AY36">
        <v>43178</v>
      </c>
      <c r="AZ36" t="str">
        <v>France</v>
      </c>
      <c r="BA36" t="str">
        <v>Montana</v>
      </c>
      <c r="BB36">
        <v>1186</v>
      </c>
      <c r="BC36">
        <v>5</v>
      </c>
      <c r="BD36">
        <v>300</v>
      </c>
      <c r="BE36">
        <v>355800</v>
      </c>
      <c r="BF36" t="str">
        <v>Yes</v>
      </c>
      <c r="BG36">
        <v>42696</v>
      </c>
      <c r="BH36">
        <v>16604</v>
      </c>
      <c r="BI36">
        <v>45213</v>
      </c>
      <c r="BJ36" t="str">
        <v>High</v>
      </c>
      <c r="BK36" t="str">
        <v>Small Business</v>
      </c>
      <c r="BL36">
        <v>0.23</v>
      </c>
      <c r="BP36">
        <v>43178</v>
      </c>
      <c r="BQ36" t="str">
        <v>France</v>
      </c>
      <c r="BR36" t="str">
        <v>Montana</v>
      </c>
      <c r="BS36">
        <v>1186</v>
      </c>
      <c r="BT36">
        <v>5</v>
      </c>
      <c r="BU36">
        <v>300</v>
      </c>
      <c r="BV36">
        <v>355800</v>
      </c>
      <c r="BW36" t="str">
        <v>Yes</v>
      </c>
      <c r="BX36">
        <v>42696</v>
      </c>
      <c r="BY36">
        <v>16604</v>
      </c>
      <c r="BZ36">
        <v>45213</v>
      </c>
      <c r="CA36" t="str">
        <v>High</v>
      </c>
      <c r="CB36" t="str">
        <v>Small Business</v>
      </c>
      <c r="CC36">
        <v>0.23</v>
      </c>
    </row>
    <row r="37" spans="3:81" x14ac:dyDescent="0.25">
      <c r="C37">
        <v>53475</v>
      </c>
      <c r="D37" t="str">
        <v>France</v>
      </c>
      <c r="E37" t="str">
        <v>Amarilla</v>
      </c>
      <c r="F37">
        <v>853</v>
      </c>
      <c r="G37">
        <v>260</v>
      </c>
      <c r="H37">
        <v>300</v>
      </c>
      <c r="I37">
        <v>255900</v>
      </c>
      <c r="J37" t="str">
        <v>Yes</v>
      </c>
      <c r="K37">
        <v>25590</v>
      </c>
      <c r="L37">
        <v>17060</v>
      </c>
      <c r="M37">
        <v>45338</v>
      </c>
      <c r="N37" t="str">
        <v>High</v>
      </c>
      <c r="O37" t="str">
        <v>Small Business</v>
      </c>
      <c r="P37">
        <v>0.23</v>
      </c>
      <c r="S37">
        <v>78166</v>
      </c>
      <c r="T37" t="str">
        <v>France</v>
      </c>
      <c r="U37" t="str">
        <v>Montana</v>
      </c>
      <c r="V37">
        <v>1384.5</v>
      </c>
      <c r="W37">
        <v>5</v>
      </c>
      <c r="X37">
        <v>350</v>
      </c>
      <c r="Y37">
        <v>484575</v>
      </c>
      <c r="Z37" t="str">
        <v>Yes</v>
      </c>
      <c r="AA37">
        <v>24228.75</v>
      </c>
      <c r="AB37">
        <v>100376.25</v>
      </c>
      <c r="AC37">
        <v>45281</v>
      </c>
      <c r="AD37" t="str">
        <v>Medium</v>
      </c>
      <c r="AE37" t="str">
        <v>Government</v>
      </c>
      <c r="AF37">
        <v>0.23</v>
      </c>
      <c r="AI37">
        <v>35944</v>
      </c>
      <c r="AJ37" t="str">
        <v>France</v>
      </c>
      <c r="AK37" t="str">
        <v>Montana</v>
      </c>
      <c r="AL37">
        <v>322</v>
      </c>
      <c r="AM37">
        <v>5</v>
      </c>
      <c r="AN37">
        <v>300</v>
      </c>
      <c r="AO37">
        <v>96600</v>
      </c>
      <c r="AP37" t="str">
        <v>No</v>
      </c>
      <c r="AQ37">
        <v>8694</v>
      </c>
      <c r="AR37">
        <v>7406</v>
      </c>
      <c r="AS37">
        <v>45236</v>
      </c>
      <c r="AT37" t="str">
        <v>Medium</v>
      </c>
      <c r="AU37" t="str">
        <v>Small Business</v>
      </c>
      <c r="AV37">
        <v>0.23</v>
      </c>
      <c r="AY37">
        <v>29645</v>
      </c>
      <c r="AZ37" t="str">
        <v>France</v>
      </c>
      <c r="BA37" t="str">
        <v>Montana</v>
      </c>
      <c r="BB37">
        <v>2501</v>
      </c>
      <c r="BC37">
        <v>5</v>
      </c>
      <c r="BD37">
        <v>15</v>
      </c>
      <c r="BE37">
        <v>37515</v>
      </c>
      <c r="BF37" t="str">
        <v>No</v>
      </c>
      <c r="BG37">
        <v>3001.2</v>
      </c>
      <c r="BH37">
        <v>9503.8000000000029</v>
      </c>
      <c r="BI37">
        <v>45235</v>
      </c>
      <c r="BJ37" t="str">
        <v>Medium</v>
      </c>
      <c r="BK37" t="str">
        <v>Midmarket</v>
      </c>
      <c r="BL37">
        <v>0.23</v>
      </c>
      <c r="BP37">
        <v>29645</v>
      </c>
      <c r="BQ37" t="str">
        <v>France</v>
      </c>
      <c r="BR37" t="str">
        <v>Montana</v>
      </c>
      <c r="BS37">
        <v>2501</v>
      </c>
      <c r="BT37">
        <v>5</v>
      </c>
      <c r="BU37">
        <v>15</v>
      </c>
      <c r="BV37">
        <v>37515</v>
      </c>
      <c r="BW37" t="str">
        <v>No</v>
      </c>
      <c r="BX37">
        <v>3001.2</v>
      </c>
      <c r="BY37">
        <v>9503.8000000000029</v>
      </c>
      <c r="BZ37">
        <v>45235</v>
      </c>
      <c r="CA37" t="str">
        <v>Medium</v>
      </c>
      <c r="CB37" t="str">
        <v>Midmarket</v>
      </c>
      <c r="CC37">
        <v>0.23</v>
      </c>
    </row>
    <row r="38" spans="3:81" x14ac:dyDescent="0.25">
      <c r="C38">
        <v>48433</v>
      </c>
      <c r="D38" t="str">
        <v>France</v>
      </c>
      <c r="E38" t="str">
        <v>Amarilla</v>
      </c>
      <c r="F38">
        <v>2076</v>
      </c>
      <c r="G38">
        <v>260</v>
      </c>
      <c r="H38">
        <v>350</v>
      </c>
      <c r="I38">
        <v>726600</v>
      </c>
      <c r="J38" t="str">
        <v>No</v>
      </c>
      <c r="K38">
        <v>43596</v>
      </c>
      <c r="L38">
        <v>143244</v>
      </c>
      <c r="M38">
        <v>45341</v>
      </c>
      <c r="N38" t="str">
        <v>Medium</v>
      </c>
      <c r="O38" t="str">
        <v>Government</v>
      </c>
      <c r="P38">
        <v>0.23</v>
      </c>
      <c r="S38">
        <v>68821</v>
      </c>
      <c r="T38" t="str">
        <v>France</v>
      </c>
      <c r="U38" t="str">
        <v>Velo</v>
      </c>
      <c r="V38">
        <v>704</v>
      </c>
      <c r="W38">
        <v>120</v>
      </c>
      <c r="X38">
        <v>125</v>
      </c>
      <c r="Y38">
        <v>88000</v>
      </c>
      <c r="Z38" t="str">
        <v>No</v>
      </c>
      <c r="AA38">
        <v>4400</v>
      </c>
      <c r="AB38">
        <v>-880</v>
      </c>
      <c r="AC38">
        <v>45282</v>
      </c>
      <c r="AD38" t="str">
        <v>Medium</v>
      </c>
      <c r="AE38" t="str">
        <v>Enterprise</v>
      </c>
      <c r="AF38">
        <v>0.23</v>
      </c>
      <c r="AI38">
        <v>98283</v>
      </c>
      <c r="AJ38" t="str">
        <v>France</v>
      </c>
      <c r="AK38" t="str">
        <v>Montana</v>
      </c>
      <c r="AL38">
        <v>1403</v>
      </c>
      <c r="AM38">
        <v>5</v>
      </c>
      <c r="AN38">
        <v>7</v>
      </c>
      <c r="AO38">
        <v>9821</v>
      </c>
      <c r="AP38" t="str">
        <v>Yes</v>
      </c>
      <c r="AQ38">
        <v>589.26</v>
      </c>
      <c r="AR38">
        <v>2216.7399999999998</v>
      </c>
      <c r="AS38">
        <v>45269</v>
      </c>
      <c r="AT38" t="str">
        <v>Medium</v>
      </c>
      <c r="AU38" t="str">
        <v>Government</v>
      </c>
      <c r="AV38">
        <v>0.23</v>
      </c>
      <c r="AY38">
        <v>35944</v>
      </c>
      <c r="AZ38" t="str">
        <v>France</v>
      </c>
      <c r="BA38" t="str">
        <v>Montana</v>
      </c>
      <c r="BB38">
        <v>322</v>
      </c>
      <c r="BC38">
        <v>5</v>
      </c>
      <c r="BD38">
        <v>300</v>
      </c>
      <c r="BE38">
        <v>96600</v>
      </c>
      <c r="BF38" t="str">
        <v>No</v>
      </c>
      <c r="BG38">
        <v>8694</v>
      </c>
      <c r="BH38">
        <v>7406</v>
      </c>
      <c r="BI38">
        <v>45236</v>
      </c>
      <c r="BJ38" t="str">
        <v>Medium</v>
      </c>
      <c r="BK38" t="str">
        <v>Small Business</v>
      </c>
      <c r="BL38">
        <v>0.23</v>
      </c>
      <c r="BP38">
        <v>35944</v>
      </c>
      <c r="BQ38" t="str">
        <v>France</v>
      </c>
      <c r="BR38" t="str">
        <v>Montana</v>
      </c>
      <c r="BS38">
        <v>322</v>
      </c>
      <c r="BT38">
        <v>5</v>
      </c>
      <c r="BU38">
        <v>300</v>
      </c>
      <c r="BV38">
        <v>96600</v>
      </c>
      <c r="BW38" t="str">
        <v>No</v>
      </c>
      <c r="BX38">
        <v>8694</v>
      </c>
      <c r="BY38">
        <v>7406</v>
      </c>
      <c r="BZ38">
        <v>45236</v>
      </c>
      <c r="CA38" t="str">
        <v>Medium</v>
      </c>
      <c r="CB38" t="str">
        <v>Small Business</v>
      </c>
      <c r="CC38">
        <v>0.23</v>
      </c>
    </row>
    <row r="39" spans="3:81" x14ac:dyDescent="0.25">
      <c r="C39">
        <v>41770</v>
      </c>
      <c r="D39" t="str">
        <v>Spain</v>
      </c>
      <c r="E39" t="str">
        <v>Amarilla</v>
      </c>
      <c r="F39">
        <v>1683</v>
      </c>
      <c r="G39">
        <v>260</v>
      </c>
      <c r="H39">
        <v>7</v>
      </c>
      <c r="I39">
        <v>11781</v>
      </c>
      <c r="J39" t="str">
        <v>No</v>
      </c>
      <c r="K39">
        <v>589.04999999999995</v>
      </c>
      <c r="L39">
        <v>2776.9500000000007</v>
      </c>
      <c r="M39">
        <v>45345</v>
      </c>
      <c r="N39" t="str">
        <v>Medium</v>
      </c>
      <c r="O39" t="str">
        <v>Government</v>
      </c>
      <c r="P39">
        <v>0.22</v>
      </c>
      <c r="S39">
        <v>57406</v>
      </c>
      <c r="T39" t="str">
        <v>France</v>
      </c>
      <c r="U39" t="str">
        <v>VTT</v>
      </c>
      <c r="V39">
        <v>2151</v>
      </c>
      <c r="W39">
        <v>250</v>
      </c>
      <c r="X39">
        <v>300</v>
      </c>
      <c r="Y39">
        <v>645300</v>
      </c>
      <c r="Z39" t="str">
        <v>Yes</v>
      </c>
      <c r="AA39">
        <v>0</v>
      </c>
      <c r="AB39">
        <v>107550</v>
      </c>
      <c r="AC39">
        <v>45283</v>
      </c>
      <c r="AD39" t="str">
        <v>None</v>
      </c>
      <c r="AE39" t="str">
        <v>Small Business</v>
      </c>
      <c r="AF39">
        <v>0.23</v>
      </c>
      <c r="AI39">
        <v>78166</v>
      </c>
      <c r="AJ39" t="str">
        <v>France</v>
      </c>
      <c r="AK39" t="str">
        <v>Montana</v>
      </c>
      <c r="AL39">
        <v>1384.5</v>
      </c>
      <c r="AM39">
        <v>5</v>
      </c>
      <c r="AN39">
        <v>350</v>
      </c>
      <c r="AO39">
        <v>484575</v>
      </c>
      <c r="AP39" t="str">
        <v>Yes</v>
      </c>
      <c r="AQ39">
        <v>24228.75</v>
      </c>
      <c r="AR39">
        <v>100376.25</v>
      </c>
      <c r="AS39">
        <v>45281</v>
      </c>
      <c r="AT39" t="str">
        <v>Medium</v>
      </c>
      <c r="AU39" t="str">
        <v>Government</v>
      </c>
      <c r="AV39">
        <v>0.23</v>
      </c>
      <c r="AY39">
        <v>98283</v>
      </c>
      <c r="AZ39" t="str">
        <v>France</v>
      </c>
      <c r="BA39" t="str">
        <v>Montana</v>
      </c>
      <c r="BB39">
        <v>1403</v>
      </c>
      <c r="BC39">
        <v>5</v>
      </c>
      <c r="BD39">
        <v>7</v>
      </c>
      <c r="BE39">
        <v>9821</v>
      </c>
      <c r="BF39" t="str">
        <v>Yes</v>
      </c>
      <c r="BG39">
        <v>589.26</v>
      </c>
      <c r="BH39">
        <v>2216.7399999999998</v>
      </c>
      <c r="BI39">
        <v>45269</v>
      </c>
      <c r="BJ39" t="str">
        <v>Medium</v>
      </c>
      <c r="BK39" t="str">
        <v>Government</v>
      </c>
      <c r="BL39">
        <v>0.23</v>
      </c>
      <c r="BP39">
        <v>98283</v>
      </c>
      <c r="BQ39" t="str">
        <v>France</v>
      </c>
      <c r="BR39" t="str">
        <v>Montana</v>
      </c>
      <c r="BS39">
        <v>1403</v>
      </c>
      <c r="BT39">
        <v>5</v>
      </c>
      <c r="BU39">
        <v>7</v>
      </c>
      <c r="BV39">
        <v>9821</v>
      </c>
      <c r="BW39" t="str">
        <v>Yes</v>
      </c>
      <c r="BX39">
        <v>589.26</v>
      </c>
      <c r="BY39">
        <v>2216.7399999999998</v>
      </c>
      <c r="BZ39">
        <v>45269</v>
      </c>
      <c r="CA39" t="str">
        <v>Medium</v>
      </c>
      <c r="CB39" t="str">
        <v>Government</v>
      </c>
      <c r="CC39">
        <v>0.23</v>
      </c>
    </row>
    <row r="40" spans="3:81" x14ac:dyDescent="0.25">
      <c r="C40">
        <v>80499</v>
      </c>
      <c r="D40" t="str">
        <v>Netherlands</v>
      </c>
      <c r="E40" t="str">
        <v>Amarilla</v>
      </c>
      <c r="F40">
        <v>708</v>
      </c>
      <c r="G40">
        <v>260</v>
      </c>
      <c r="H40">
        <v>20</v>
      </c>
      <c r="I40">
        <v>14160</v>
      </c>
      <c r="J40" t="str">
        <v>No</v>
      </c>
      <c r="K40">
        <v>1132.8</v>
      </c>
      <c r="L40">
        <v>5947.2000000000007</v>
      </c>
      <c r="M40">
        <v>45346</v>
      </c>
      <c r="N40" t="str">
        <v>Medium</v>
      </c>
      <c r="O40" t="str">
        <v>Government</v>
      </c>
      <c r="P40">
        <v>0.2</v>
      </c>
      <c r="S40">
        <v>45405</v>
      </c>
      <c r="T40" t="str">
        <v>France</v>
      </c>
      <c r="U40" t="str">
        <v>Montana</v>
      </c>
      <c r="V40">
        <v>1757</v>
      </c>
      <c r="W40">
        <v>5</v>
      </c>
      <c r="X40">
        <v>20</v>
      </c>
      <c r="Y40">
        <v>35140</v>
      </c>
      <c r="Z40" t="str">
        <v>Yes</v>
      </c>
      <c r="AA40">
        <v>2108.4</v>
      </c>
      <c r="AB40">
        <v>15461.599999999999</v>
      </c>
      <c r="AC40">
        <v>45288</v>
      </c>
      <c r="AD40" t="str">
        <v>Medium</v>
      </c>
      <c r="AE40" t="str">
        <v>Government</v>
      </c>
      <c r="AF40">
        <v>0.23</v>
      </c>
      <c r="AI40">
        <v>45405</v>
      </c>
      <c r="AJ40" t="str">
        <v>France</v>
      </c>
      <c r="AK40" t="str">
        <v>Montana</v>
      </c>
      <c r="AL40">
        <v>1757</v>
      </c>
      <c r="AM40">
        <v>5</v>
      </c>
      <c r="AN40">
        <v>20</v>
      </c>
      <c r="AO40">
        <v>35140</v>
      </c>
      <c r="AP40" t="str">
        <v>Yes</v>
      </c>
      <c r="AQ40">
        <v>2108.4</v>
      </c>
      <c r="AR40">
        <v>15461.599999999999</v>
      </c>
      <c r="AS40">
        <v>45288</v>
      </c>
      <c r="AT40" t="str">
        <v>Medium</v>
      </c>
      <c r="AU40" t="str">
        <v>Government</v>
      </c>
      <c r="AV40">
        <v>0.23</v>
      </c>
      <c r="AY40">
        <v>78166</v>
      </c>
      <c r="AZ40" t="str">
        <v>France</v>
      </c>
      <c r="BA40" t="str">
        <v>Montana</v>
      </c>
      <c r="BB40">
        <v>1384.5</v>
      </c>
      <c r="BC40">
        <v>5</v>
      </c>
      <c r="BD40">
        <v>350</v>
      </c>
      <c r="BE40">
        <v>484575</v>
      </c>
      <c r="BF40" t="str">
        <v>Yes</v>
      </c>
      <c r="BG40">
        <v>24228.75</v>
      </c>
      <c r="BH40">
        <v>100376.25</v>
      </c>
      <c r="BI40">
        <v>45281</v>
      </c>
      <c r="BJ40" t="str">
        <v>Medium</v>
      </c>
      <c r="BK40" t="str">
        <v>Government</v>
      </c>
      <c r="BL40">
        <v>0.23</v>
      </c>
      <c r="BP40">
        <v>78166</v>
      </c>
      <c r="BQ40" t="str">
        <v>France</v>
      </c>
      <c r="BR40" t="str">
        <v>Montana</v>
      </c>
      <c r="BS40">
        <v>1384.5</v>
      </c>
      <c r="BT40">
        <v>5</v>
      </c>
      <c r="BU40">
        <v>350</v>
      </c>
      <c r="BV40">
        <v>484575</v>
      </c>
      <c r="BW40" t="str">
        <v>Yes</v>
      </c>
      <c r="BX40">
        <v>24228.75</v>
      </c>
      <c r="BY40">
        <v>100376.25</v>
      </c>
      <c r="BZ40">
        <v>45281</v>
      </c>
      <c r="CA40" t="str">
        <v>Medium</v>
      </c>
      <c r="CB40" t="str">
        <v>Government</v>
      </c>
      <c r="CC40">
        <v>0.23</v>
      </c>
    </row>
    <row r="41" spans="3:81" x14ac:dyDescent="0.25">
      <c r="C41">
        <v>64820</v>
      </c>
      <c r="D41" t="str">
        <v>Italy</v>
      </c>
      <c r="E41" t="str">
        <v>Amarilla</v>
      </c>
      <c r="F41">
        <v>579</v>
      </c>
      <c r="G41">
        <v>260</v>
      </c>
      <c r="H41">
        <v>125</v>
      </c>
      <c r="I41">
        <v>72375</v>
      </c>
      <c r="J41" t="str">
        <v>No</v>
      </c>
      <c r="K41">
        <v>7237.5</v>
      </c>
      <c r="L41">
        <v>-4342.5</v>
      </c>
      <c r="M41">
        <v>45352</v>
      </c>
      <c r="N41" t="str">
        <v>High</v>
      </c>
      <c r="O41" t="str">
        <v>Enterprise</v>
      </c>
      <c r="P41">
        <v>0.24</v>
      </c>
      <c r="S41">
        <v>61526</v>
      </c>
      <c r="T41" t="str">
        <v>France</v>
      </c>
      <c r="U41" t="str">
        <v>VTT</v>
      </c>
      <c r="V41">
        <v>1527</v>
      </c>
      <c r="W41">
        <v>250</v>
      </c>
      <c r="X41">
        <v>350</v>
      </c>
      <c r="Y41">
        <v>534450</v>
      </c>
      <c r="Z41" t="str">
        <v>Yes</v>
      </c>
      <c r="AA41">
        <v>0</v>
      </c>
      <c r="AB41">
        <v>137430</v>
      </c>
      <c r="AC41">
        <v>45291</v>
      </c>
      <c r="AD41" t="str">
        <v>None</v>
      </c>
      <c r="AE41" t="str">
        <v>Government</v>
      </c>
      <c r="AF41">
        <v>0.23</v>
      </c>
      <c r="AI41">
        <v>15265</v>
      </c>
      <c r="AJ41" t="str">
        <v>France</v>
      </c>
      <c r="AK41" t="str">
        <v>Montana</v>
      </c>
      <c r="AL41">
        <v>1773</v>
      </c>
      <c r="AM41">
        <v>5</v>
      </c>
      <c r="AN41">
        <v>300</v>
      </c>
      <c r="AO41">
        <v>531900</v>
      </c>
      <c r="AP41" t="str">
        <v>Yes</v>
      </c>
      <c r="AQ41">
        <v>63828</v>
      </c>
      <c r="AR41">
        <v>24822</v>
      </c>
      <c r="AS41">
        <v>45295</v>
      </c>
      <c r="AT41" t="str">
        <v>High</v>
      </c>
      <c r="AU41" t="str">
        <v>Small Business</v>
      </c>
      <c r="AV41">
        <v>0.23</v>
      </c>
      <c r="AY41">
        <v>45405</v>
      </c>
      <c r="AZ41" t="str">
        <v>France</v>
      </c>
      <c r="BA41" t="str">
        <v>Montana</v>
      </c>
      <c r="BB41">
        <v>1757</v>
      </c>
      <c r="BC41">
        <v>5</v>
      </c>
      <c r="BD41">
        <v>20</v>
      </c>
      <c r="BE41">
        <v>35140</v>
      </c>
      <c r="BF41" t="str">
        <v>Yes</v>
      </c>
      <c r="BG41">
        <v>2108.4</v>
      </c>
      <c r="BH41">
        <v>15461.599999999999</v>
      </c>
      <c r="BI41">
        <v>45288</v>
      </c>
      <c r="BJ41" t="str">
        <v>Medium</v>
      </c>
      <c r="BK41" t="str">
        <v>Government</v>
      </c>
      <c r="BL41">
        <v>0.23</v>
      </c>
      <c r="BP41">
        <v>45405</v>
      </c>
      <c r="BQ41" t="str">
        <v>France</v>
      </c>
      <c r="BR41" t="str">
        <v>Montana</v>
      </c>
      <c r="BS41">
        <v>1757</v>
      </c>
      <c r="BT41">
        <v>5</v>
      </c>
      <c r="BU41">
        <v>20</v>
      </c>
      <c r="BV41">
        <v>35140</v>
      </c>
      <c r="BW41" t="str">
        <v>Yes</v>
      </c>
      <c r="BX41">
        <v>2108.4</v>
      </c>
      <c r="BY41">
        <v>15461.599999999999</v>
      </c>
      <c r="BZ41">
        <v>45288</v>
      </c>
      <c r="CA41" t="str">
        <v>Medium</v>
      </c>
      <c r="CB41" t="str">
        <v>Government</v>
      </c>
      <c r="CC41">
        <v>0.23</v>
      </c>
    </row>
    <row r="42" spans="3:81" x14ac:dyDescent="0.25">
      <c r="C42">
        <v>41331</v>
      </c>
      <c r="D42" t="str">
        <v>Netherlands</v>
      </c>
      <c r="E42" t="str">
        <v>Amarilla</v>
      </c>
      <c r="F42">
        <v>552</v>
      </c>
      <c r="G42">
        <v>260</v>
      </c>
      <c r="H42">
        <v>350</v>
      </c>
      <c r="I42">
        <v>193200</v>
      </c>
      <c r="J42" t="str">
        <v>No</v>
      </c>
      <c r="K42">
        <v>9660</v>
      </c>
      <c r="L42">
        <v>40020</v>
      </c>
      <c r="M42">
        <v>45353</v>
      </c>
      <c r="N42" t="str">
        <v>Medium</v>
      </c>
      <c r="O42" t="str">
        <v>Government</v>
      </c>
      <c r="P42">
        <v>0.2</v>
      </c>
      <c r="S42">
        <v>22948</v>
      </c>
      <c r="T42" t="str">
        <v>France</v>
      </c>
      <c r="U42" t="str">
        <v>Paseo</v>
      </c>
      <c r="V42">
        <v>2988</v>
      </c>
      <c r="W42">
        <v>10</v>
      </c>
      <c r="X42">
        <v>125</v>
      </c>
      <c r="Y42">
        <v>373500</v>
      </c>
      <c r="Z42" t="str">
        <v>No</v>
      </c>
      <c r="AA42">
        <v>14940</v>
      </c>
      <c r="AB42">
        <v>0</v>
      </c>
      <c r="AC42">
        <v>45292</v>
      </c>
      <c r="AD42" t="str">
        <v>Low</v>
      </c>
      <c r="AE42" t="str">
        <v>Enterprise</v>
      </c>
      <c r="AF42">
        <v>0.23</v>
      </c>
      <c r="AI42">
        <v>13656</v>
      </c>
      <c r="AJ42" t="str">
        <v>France</v>
      </c>
      <c r="AK42" t="str">
        <v>Montana</v>
      </c>
      <c r="AL42">
        <v>1901</v>
      </c>
      <c r="AM42">
        <v>5</v>
      </c>
      <c r="AN42">
        <v>12</v>
      </c>
      <c r="AO42">
        <v>22812</v>
      </c>
      <c r="AP42" t="str">
        <v>No</v>
      </c>
      <c r="AQ42">
        <v>684.36</v>
      </c>
      <c r="AR42">
        <v>16424.64</v>
      </c>
      <c r="AS42">
        <v>45351</v>
      </c>
      <c r="AT42" t="str">
        <v>Low</v>
      </c>
      <c r="AU42" t="str">
        <v>Channel Partners</v>
      </c>
      <c r="AV42">
        <v>0.23</v>
      </c>
      <c r="AY42">
        <v>15265</v>
      </c>
      <c r="AZ42" t="str">
        <v>France</v>
      </c>
      <c r="BA42" t="str">
        <v>Montana</v>
      </c>
      <c r="BB42">
        <v>1773</v>
      </c>
      <c r="BC42">
        <v>5</v>
      </c>
      <c r="BD42">
        <v>300</v>
      </c>
      <c r="BE42">
        <v>531900</v>
      </c>
      <c r="BF42" t="str">
        <v>Yes</v>
      </c>
      <c r="BG42">
        <v>63828</v>
      </c>
      <c r="BH42">
        <v>24822</v>
      </c>
      <c r="BI42">
        <v>45295</v>
      </c>
      <c r="BJ42" t="str">
        <v>High</v>
      </c>
      <c r="BK42" t="str">
        <v>Small Business</v>
      </c>
      <c r="BL42">
        <v>0.23</v>
      </c>
      <c r="BP42">
        <v>15265</v>
      </c>
      <c r="BQ42" t="str">
        <v>France</v>
      </c>
      <c r="BR42" t="str">
        <v>Montana</v>
      </c>
      <c r="BS42">
        <v>1773</v>
      </c>
      <c r="BT42">
        <v>5</v>
      </c>
      <c r="BU42">
        <v>300</v>
      </c>
      <c r="BV42">
        <v>531900</v>
      </c>
      <c r="BW42" t="str">
        <v>Yes</v>
      </c>
      <c r="BX42">
        <v>63828</v>
      </c>
      <c r="BY42">
        <v>24822</v>
      </c>
      <c r="BZ42">
        <v>45295</v>
      </c>
      <c r="CA42" t="str">
        <v>High</v>
      </c>
      <c r="CB42" t="str">
        <v>Small Business</v>
      </c>
      <c r="CC42">
        <v>0.23</v>
      </c>
    </row>
    <row r="43" spans="3:81" x14ac:dyDescent="0.25">
      <c r="C43">
        <v>93812</v>
      </c>
      <c r="D43" t="str">
        <v>Italy</v>
      </c>
      <c r="E43" t="str">
        <v>Amarilla</v>
      </c>
      <c r="F43">
        <v>2844</v>
      </c>
      <c r="G43">
        <v>260</v>
      </c>
      <c r="H43">
        <v>125</v>
      </c>
      <c r="I43">
        <v>355500</v>
      </c>
      <c r="J43" t="str">
        <v>No</v>
      </c>
      <c r="K43">
        <v>49770</v>
      </c>
      <c r="L43">
        <v>-35550</v>
      </c>
      <c r="M43">
        <v>45354</v>
      </c>
      <c r="N43" t="str">
        <v>High</v>
      </c>
      <c r="O43" t="str">
        <v>Enterprise</v>
      </c>
      <c r="P43">
        <v>0.24</v>
      </c>
      <c r="S43">
        <v>94140</v>
      </c>
      <c r="T43" t="str">
        <v>France</v>
      </c>
      <c r="U43" t="str">
        <v>Amarilla</v>
      </c>
      <c r="V43">
        <v>941</v>
      </c>
      <c r="W43">
        <v>260</v>
      </c>
      <c r="X43">
        <v>20</v>
      </c>
      <c r="Y43">
        <v>18820</v>
      </c>
      <c r="Z43" t="str">
        <v>Yes</v>
      </c>
      <c r="AA43">
        <v>376.4</v>
      </c>
      <c r="AB43">
        <v>9033.5999999999985</v>
      </c>
      <c r="AC43">
        <v>45294</v>
      </c>
      <c r="AD43" t="str">
        <v>Low</v>
      </c>
      <c r="AE43" t="str">
        <v>Government</v>
      </c>
      <c r="AF43">
        <v>0.23</v>
      </c>
      <c r="AI43">
        <v>18671</v>
      </c>
      <c r="AJ43" t="str">
        <v>France</v>
      </c>
      <c r="AK43" t="str">
        <v>Montana</v>
      </c>
      <c r="AL43">
        <v>1666</v>
      </c>
      <c r="AM43">
        <v>5</v>
      </c>
      <c r="AN43">
        <v>350</v>
      </c>
      <c r="AO43">
        <v>583100</v>
      </c>
      <c r="AP43" t="str">
        <v>Yes</v>
      </c>
      <c r="AQ43">
        <v>52479</v>
      </c>
      <c r="AR43">
        <v>97461</v>
      </c>
      <c r="AS43">
        <v>45355</v>
      </c>
      <c r="AT43" t="str">
        <v>Medium</v>
      </c>
      <c r="AU43" t="str">
        <v>Government</v>
      </c>
      <c r="AV43">
        <v>0.23</v>
      </c>
      <c r="AY43">
        <v>13656</v>
      </c>
      <c r="AZ43" t="str">
        <v>France</v>
      </c>
      <c r="BA43" t="str">
        <v>Montana</v>
      </c>
      <c r="BB43">
        <v>1901</v>
      </c>
      <c r="BC43">
        <v>5</v>
      </c>
      <c r="BD43">
        <v>12</v>
      </c>
      <c r="BE43">
        <v>22812</v>
      </c>
      <c r="BF43" t="str">
        <v>No</v>
      </c>
      <c r="BG43">
        <v>684.36</v>
      </c>
      <c r="BH43">
        <v>16424.64</v>
      </c>
      <c r="BI43">
        <v>45351</v>
      </c>
      <c r="BJ43" t="str">
        <v>Low</v>
      </c>
      <c r="BK43" t="str">
        <v>Channel Partners</v>
      </c>
      <c r="BL43">
        <v>0.23</v>
      </c>
      <c r="BP43">
        <v>13656</v>
      </c>
      <c r="BQ43" t="str">
        <v>France</v>
      </c>
      <c r="BR43" t="str">
        <v>Montana</v>
      </c>
      <c r="BS43">
        <v>1901</v>
      </c>
      <c r="BT43">
        <v>5</v>
      </c>
      <c r="BU43">
        <v>12</v>
      </c>
      <c r="BV43">
        <v>22812</v>
      </c>
      <c r="BW43" t="str">
        <v>No</v>
      </c>
      <c r="BX43">
        <v>684.36</v>
      </c>
      <c r="BY43">
        <v>16424.64</v>
      </c>
      <c r="BZ43">
        <v>45351</v>
      </c>
      <c r="CA43" t="str">
        <v>Low</v>
      </c>
      <c r="CB43" t="str">
        <v>Channel Partners</v>
      </c>
      <c r="CC43">
        <v>0.23</v>
      </c>
    </row>
    <row r="44" spans="3:81" x14ac:dyDescent="0.25">
      <c r="C44">
        <v>89487</v>
      </c>
      <c r="D44" t="str">
        <v>Spain</v>
      </c>
      <c r="E44" t="str">
        <v>Amarilla</v>
      </c>
      <c r="F44">
        <v>1375</v>
      </c>
      <c r="G44">
        <v>260</v>
      </c>
      <c r="H44">
        <v>12</v>
      </c>
      <c r="I44">
        <v>16500</v>
      </c>
      <c r="J44" t="str">
        <v>Yes</v>
      </c>
      <c r="K44">
        <v>1320</v>
      </c>
      <c r="L44">
        <v>11055</v>
      </c>
      <c r="M44">
        <v>45354</v>
      </c>
      <c r="N44" t="str">
        <v>Medium</v>
      </c>
      <c r="O44" t="str">
        <v>Channel Partners</v>
      </c>
      <c r="P44">
        <v>0.22</v>
      </c>
      <c r="S44">
        <v>48363</v>
      </c>
      <c r="T44" t="str">
        <v>France</v>
      </c>
      <c r="U44" t="str">
        <v>Paseo</v>
      </c>
      <c r="V44">
        <v>787</v>
      </c>
      <c r="W44">
        <v>10</v>
      </c>
      <c r="X44">
        <v>125</v>
      </c>
      <c r="Y44">
        <v>98375</v>
      </c>
      <c r="Z44" t="str">
        <v>Yes</v>
      </c>
      <c r="AA44">
        <v>983.75</v>
      </c>
      <c r="AB44">
        <v>2951.25</v>
      </c>
      <c r="AC44">
        <v>45295</v>
      </c>
      <c r="AD44" t="str">
        <v>Low</v>
      </c>
      <c r="AE44" t="str">
        <v>Enterprise</v>
      </c>
      <c r="AF44">
        <v>0.23</v>
      </c>
      <c r="AI44">
        <v>21609</v>
      </c>
      <c r="AJ44" t="str">
        <v>France</v>
      </c>
      <c r="AK44" t="str">
        <v>Montana</v>
      </c>
      <c r="AL44">
        <v>1976</v>
      </c>
      <c r="AM44">
        <v>5</v>
      </c>
      <c r="AN44">
        <v>20</v>
      </c>
      <c r="AO44">
        <v>39520</v>
      </c>
      <c r="AP44" t="str">
        <v>No</v>
      </c>
      <c r="AQ44">
        <v>2766.4</v>
      </c>
      <c r="AR44">
        <v>16993.599999999999</v>
      </c>
      <c r="AS44">
        <v>45513</v>
      </c>
      <c r="AT44" t="str">
        <v>Medium</v>
      </c>
      <c r="AU44" t="str">
        <v>Government</v>
      </c>
      <c r="AV44">
        <v>0.23</v>
      </c>
      <c r="AY44">
        <v>18671</v>
      </c>
      <c r="AZ44" t="str">
        <v>France</v>
      </c>
      <c r="BA44" t="str">
        <v>Montana</v>
      </c>
      <c r="BB44">
        <v>1666</v>
      </c>
      <c r="BC44">
        <v>5</v>
      </c>
      <c r="BD44">
        <v>350</v>
      </c>
      <c r="BE44">
        <v>583100</v>
      </c>
      <c r="BF44" t="str">
        <v>Yes</v>
      </c>
      <c r="BG44">
        <v>52479</v>
      </c>
      <c r="BH44">
        <v>97461</v>
      </c>
      <c r="BI44">
        <v>45355</v>
      </c>
      <c r="BJ44" t="str">
        <v>Medium</v>
      </c>
      <c r="BK44" t="str">
        <v>Government</v>
      </c>
      <c r="BL44">
        <v>0.23</v>
      </c>
      <c r="BP44">
        <v>18671</v>
      </c>
      <c r="BQ44" t="str">
        <v>France</v>
      </c>
      <c r="BR44" t="str">
        <v>Montana</v>
      </c>
      <c r="BS44">
        <v>1666</v>
      </c>
      <c r="BT44">
        <v>5</v>
      </c>
      <c r="BU44">
        <v>350</v>
      </c>
      <c r="BV44">
        <v>583100</v>
      </c>
      <c r="BW44" t="str">
        <v>Yes</v>
      </c>
      <c r="BX44">
        <v>52479</v>
      </c>
      <c r="BY44">
        <v>97461</v>
      </c>
      <c r="BZ44">
        <v>45355</v>
      </c>
      <c r="CA44" t="str">
        <v>Medium</v>
      </c>
      <c r="CB44" t="str">
        <v>Government</v>
      </c>
      <c r="CC44">
        <v>0.23</v>
      </c>
    </row>
    <row r="45" spans="3:81" x14ac:dyDescent="0.25">
      <c r="C45">
        <v>69292</v>
      </c>
      <c r="D45" t="str">
        <v>Spain</v>
      </c>
      <c r="E45" t="str">
        <v>Amarilla</v>
      </c>
      <c r="F45">
        <v>1101</v>
      </c>
      <c r="G45">
        <v>260</v>
      </c>
      <c r="H45">
        <v>300</v>
      </c>
      <c r="I45">
        <v>330300</v>
      </c>
      <c r="J45" t="str">
        <v>No</v>
      </c>
      <c r="K45">
        <v>6606</v>
      </c>
      <c r="L45">
        <v>48444</v>
      </c>
      <c r="M45">
        <v>45359</v>
      </c>
      <c r="N45" t="str">
        <v>Low</v>
      </c>
      <c r="O45" t="str">
        <v>Small Business</v>
      </c>
      <c r="P45">
        <v>0.22</v>
      </c>
      <c r="S45">
        <v>15265</v>
      </c>
      <c r="T45" t="str">
        <v>France</v>
      </c>
      <c r="U45" t="str">
        <v>Montana</v>
      </c>
      <c r="V45">
        <v>1773</v>
      </c>
      <c r="W45">
        <v>5</v>
      </c>
      <c r="X45">
        <v>300</v>
      </c>
      <c r="Y45">
        <v>531900</v>
      </c>
      <c r="Z45" t="str">
        <v>Yes</v>
      </c>
      <c r="AA45">
        <v>63828</v>
      </c>
      <c r="AB45">
        <v>24822</v>
      </c>
      <c r="AC45">
        <v>45295</v>
      </c>
      <c r="AD45" t="str">
        <v>High</v>
      </c>
      <c r="AE45" t="str">
        <v>Small Business</v>
      </c>
      <c r="AF45">
        <v>0.23</v>
      </c>
      <c r="AI45">
        <v>83010</v>
      </c>
      <c r="AJ45" t="str">
        <v>France</v>
      </c>
      <c r="AK45" t="str">
        <v>Montana</v>
      </c>
      <c r="AL45">
        <v>2181</v>
      </c>
      <c r="AM45">
        <v>5</v>
      </c>
      <c r="AN45">
        <v>300</v>
      </c>
      <c r="AO45">
        <v>654300</v>
      </c>
      <c r="AP45" t="str">
        <v>No</v>
      </c>
      <c r="AQ45">
        <v>45801</v>
      </c>
      <c r="AR45">
        <v>63249</v>
      </c>
      <c r="AS45">
        <v>45528</v>
      </c>
      <c r="AT45" t="str">
        <v>Medium</v>
      </c>
      <c r="AU45" t="str">
        <v>Small Business</v>
      </c>
      <c r="AV45">
        <v>0.23</v>
      </c>
      <c r="AY45">
        <v>21609</v>
      </c>
      <c r="AZ45" t="str">
        <v>France</v>
      </c>
      <c r="BA45" t="str">
        <v>Montana</v>
      </c>
      <c r="BB45">
        <v>1976</v>
      </c>
      <c r="BC45">
        <v>5</v>
      </c>
      <c r="BD45">
        <v>20</v>
      </c>
      <c r="BE45">
        <v>39520</v>
      </c>
      <c r="BF45" t="str">
        <v>No</v>
      </c>
      <c r="BG45">
        <v>2766.4</v>
      </c>
      <c r="BH45">
        <v>16993.599999999999</v>
      </c>
      <c r="BI45">
        <v>45513</v>
      </c>
      <c r="BJ45" t="str">
        <v>Medium</v>
      </c>
      <c r="BK45" t="str">
        <v>Government</v>
      </c>
      <c r="BL45">
        <v>0.23</v>
      </c>
      <c r="BP45">
        <v>21609</v>
      </c>
      <c r="BQ45" t="str">
        <v>France</v>
      </c>
      <c r="BR45" t="str">
        <v>Montana</v>
      </c>
      <c r="BS45">
        <v>1976</v>
      </c>
      <c r="BT45">
        <v>5</v>
      </c>
      <c r="BU45">
        <v>20</v>
      </c>
      <c r="BV45">
        <v>39520</v>
      </c>
      <c r="BW45" t="str">
        <v>No</v>
      </c>
      <c r="BX45">
        <v>2766.4</v>
      </c>
      <c r="BY45">
        <v>16993.599999999999</v>
      </c>
      <c r="BZ45">
        <v>45513</v>
      </c>
      <c r="CA45" t="str">
        <v>Medium</v>
      </c>
      <c r="CB45" t="str">
        <v>Government</v>
      </c>
      <c r="CC45">
        <v>0.23</v>
      </c>
    </row>
    <row r="46" spans="3:81" x14ac:dyDescent="0.25">
      <c r="C46">
        <v>85496</v>
      </c>
      <c r="D46" t="str">
        <v>France</v>
      </c>
      <c r="E46" t="str">
        <v>Amarilla</v>
      </c>
      <c r="F46">
        <v>2072</v>
      </c>
      <c r="G46">
        <v>260</v>
      </c>
      <c r="H46">
        <v>15</v>
      </c>
      <c r="I46">
        <v>31080</v>
      </c>
      <c r="J46" t="str">
        <v>No</v>
      </c>
      <c r="K46">
        <v>3108</v>
      </c>
      <c r="L46">
        <v>7252</v>
      </c>
      <c r="M46">
        <v>45360</v>
      </c>
      <c r="N46" t="str">
        <v>High</v>
      </c>
      <c r="O46" t="str">
        <v>Midmarket</v>
      </c>
      <c r="P46">
        <v>0.23</v>
      </c>
      <c r="S46">
        <v>64829</v>
      </c>
      <c r="T46" t="str">
        <v>France</v>
      </c>
      <c r="U46" t="str">
        <v>Paseo</v>
      </c>
      <c r="V46">
        <v>2441</v>
      </c>
      <c r="W46">
        <v>10</v>
      </c>
      <c r="X46">
        <v>125</v>
      </c>
      <c r="Y46">
        <v>305125</v>
      </c>
      <c r="Z46" t="str">
        <v>No</v>
      </c>
      <c r="AA46">
        <v>33563.75</v>
      </c>
      <c r="AB46">
        <v>-21358.75</v>
      </c>
      <c r="AC46">
        <v>45301</v>
      </c>
      <c r="AD46" t="str">
        <v>High</v>
      </c>
      <c r="AE46" t="str">
        <v>Enterprise</v>
      </c>
      <c r="AF46">
        <v>0.23</v>
      </c>
      <c r="AI46">
        <v>99206</v>
      </c>
      <c r="AJ46" t="str">
        <v>France</v>
      </c>
      <c r="AK46" t="str">
        <v>Paseo</v>
      </c>
      <c r="AL46">
        <v>2385</v>
      </c>
      <c r="AM46">
        <v>10</v>
      </c>
      <c r="AN46">
        <v>125</v>
      </c>
      <c r="AO46">
        <v>298125</v>
      </c>
      <c r="AP46" t="str">
        <v>Yes</v>
      </c>
      <c r="AQ46">
        <v>14906.25</v>
      </c>
      <c r="AR46">
        <v>-2981.25</v>
      </c>
      <c r="AS46">
        <v>45193</v>
      </c>
      <c r="AT46" t="str">
        <v>Medium</v>
      </c>
      <c r="AU46" t="str">
        <v>Enterprise</v>
      </c>
      <c r="AV46">
        <v>0.23</v>
      </c>
      <c r="AY46">
        <v>83010</v>
      </c>
      <c r="AZ46" t="str">
        <v>France</v>
      </c>
      <c r="BA46" t="str">
        <v>Montana</v>
      </c>
      <c r="BB46">
        <v>2181</v>
      </c>
      <c r="BC46">
        <v>5</v>
      </c>
      <c r="BD46">
        <v>300</v>
      </c>
      <c r="BE46">
        <v>654300</v>
      </c>
      <c r="BF46" t="str">
        <v>No</v>
      </c>
      <c r="BG46">
        <v>45801</v>
      </c>
      <c r="BH46">
        <v>63249</v>
      </c>
      <c r="BI46">
        <v>45528</v>
      </c>
      <c r="BJ46" t="str">
        <v>Medium</v>
      </c>
      <c r="BK46" t="str">
        <v>Small Business</v>
      </c>
      <c r="BL46">
        <v>0.23</v>
      </c>
      <c r="BP46">
        <v>83010</v>
      </c>
      <c r="BQ46" t="str">
        <v>France</v>
      </c>
      <c r="BR46" t="str">
        <v>Montana</v>
      </c>
      <c r="BS46">
        <v>2181</v>
      </c>
      <c r="BT46">
        <v>5</v>
      </c>
      <c r="BU46">
        <v>300</v>
      </c>
      <c r="BV46">
        <v>654300</v>
      </c>
      <c r="BW46" t="str">
        <v>No</v>
      </c>
      <c r="BX46">
        <v>45801</v>
      </c>
      <c r="BY46">
        <v>63249</v>
      </c>
      <c r="BZ46">
        <v>45528</v>
      </c>
      <c r="CA46" t="str">
        <v>Medium</v>
      </c>
      <c r="CB46" t="str">
        <v>Small Business</v>
      </c>
      <c r="CC46">
        <v>0.23</v>
      </c>
    </row>
    <row r="47" spans="3:81" x14ac:dyDescent="0.25">
      <c r="C47">
        <v>76766</v>
      </c>
      <c r="D47" t="str">
        <v>Germany</v>
      </c>
      <c r="E47" t="str">
        <v>Amarilla</v>
      </c>
      <c r="F47">
        <v>2276</v>
      </c>
      <c r="G47">
        <v>260</v>
      </c>
      <c r="H47">
        <v>125</v>
      </c>
      <c r="I47">
        <v>284500</v>
      </c>
      <c r="J47" t="str">
        <v>Yes</v>
      </c>
      <c r="K47">
        <v>5690</v>
      </c>
      <c r="L47">
        <v>5690</v>
      </c>
      <c r="M47">
        <v>45360</v>
      </c>
      <c r="N47" t="str">
        <v>Low</v>
      </c>
      <c r="O47" t="str">
        <v>Enterprise</v>
      </c>
      <c r="P47">
        <v>0.19</v>
      </c>
      <c r="S47">
        <v>27427</v>
      </c>
      <c r="T47" t="str">
        <v>France</v>
      </c>
      <c r="U47" t="str">
        <v>Amarilla</v>
      </c>
      <c r="V47">
        <v>1899</v>
      </c>
      <c r="W47">
        <v>260</v>
      </c>
      <c r="X47">
        <v>20</v>
      </c>
      <c r="Y47">
        <v>37980</v>
      </c>
      <c r="Z47" t="str">
        <v>No</v>
      </c>
      <c r="AA47">
        <v>0</v>
      </c>
      <c r="AB47">
        <v>18990</v>
      </c>
      <c r="AC47">
        <v>45301</v>
      </c>
      <c r="AD47" t="str">
        <v>None</v>
      </c>
      <c r="AE47" t="str">
        <v>Government</v>
      </c>
      <c r="AF47">
        <v>0.23</v>
      </c>
      <c r="AI47">
        <v>64130</v>
      </c>
      <c r="AJ47" t="str">
        <v>France</v>
      </c>
      <c r="AK47" t="str">
        <v>Paseo</v>
      </c>
      <c r="AL47">
        <v>549</v>
      </c>
      <c r="AM47">
        <v>10</v>
      </c>
      <c r="AN47">
        <v>15</v>
      </c>
      <c r="AO47">
        <v>8235</v>
      </c>
      <c r="AP47" t="str">
        <v>Yes</v>
      </c>
      <c r="AQ47">
        <v>0</v>
      </c>
      <c r="AR47">
        <v>2745</v>
      </c>
      <c r="AS47">
        <v>45206</v>
      </c>
      <c r="AT47" t="str">
        <v>None</v>
      </c>
      <c r="AU47" t="str">
        <v>Midmarket</v>
      </c>
      <c r="AV47">
        <v>0.23</v>
      </c>
      <c r="AY47">
        <v>11889</v>
      </c>
      <c r="AZ47" t="str">
        <v>France</v>
      </c>
      <c r="BA47" t="str">
        <v>Montana</v>
      </c>
      <c r="BB47">
        <v>1287</v>
      </c>
      <c r="BC47">
        <v>5</v>
      </c>
      <c r="BD47">
        <v>125</v>
      </c>
      <c r="BE47">
        <v>160875</v>
      </c>
      <c r="BF47" t="str">
        <v>No</v>
      </c>
      <c r="BG47">
        <v>4826.25</v>
      </c>
      <c r="BH47">
        <v>1608.75</v>
      </c>
      <c r="BI47">
        <v>45548</v>
      </c>
      <c r="BJ47" t="str">
        <v>Low</v>
      </c>
      <c r="BK47" t="str">
        <v>Enterprise</v>
      </c>
      <c r="BL47">
        <v>0.23</v>
      </c>
      <c r="BP47">
        <v>11889</v>
      </c>
      <c r="BQ47" t="str">
        <v>France</v>
      </c>
      <c r="BR47" t="str">
        <v>Montana</v>
      </c>
      <c r="BS47">
        <v>1287</v>
      </c>
      <c r="BT47">
        <v>5</v>
      </c>
      <c r="BU47">
        <v>125</v>
      </c>
      <c r="BV47">
        <v>160875</v>
      </c>
      <c r="BW47" t="str">
        <v>No</v>
      </c>
      <c r="BX47">
        <v>4826.25</v>
      </c>
      <c r="BY47">
        <v>1608.75</v>
      </c>
      <c r="BZ47">
        <v>45548</v>
      </c>
      <c r="CA47" t="str">
        <v>Low</v>
      </c>
      <c r="CB47" t="str">
        <v>Enterprise</v>
      </c>
      <c r="CC47">
        <v>0.23</v>
      </c>
    </row>
    <row r="48" spans="3:81" x14ac:dyDescent="0.25">
      <c r="C48">
        <v>99984</v>
      </c>
      <c r="D48" t="str">
        <v>Germany</v>
      </c>
      <c r="E48" t="str">
        <v>Amarilla</v>
      </c>
      <c r="F48">
        <v>1686</v>
      </c>
      <c r="G48">
        <v>260</v>
      </c>
      <c r="H48">
        <v>7</v>
      </c>
      <c r="I48">
        <v>11802</v>
      </c>
      <c r="J48" t="str">
        <v>Yes</v>
      </c>
      <c r="K48">
        <v>0</v>
      </c>
      <c r="L48">
        <v>3372</v>
      </c>
      <c r="M48">
        <v>45363</v>
      </c>
      <c r="N48" t="str">
        <v>None</v>
      </c>
      <c r="O48" t="str">
        <v>Government</v>
      </c>
      <c r="P48">
        <v>0.19</v>
      </c>
      <c r="S48">
        <v>30484</v>
      </c>
      <c r="T48" t="str">
        <v>France</v>
      </c>
      <c r="U48" t="str">
        <v>VTT</v>
      </c>
      <c r="V48">
        <v>293</v>
      </c>
      <c r="W48">
        <v>250</v>
      </c>
      <c r="X48">
        <v>20</v>
      </c>
      <c r="Y48">
        <v>5860</v>
      </c>
      <c r="Z48" t="str">
        <v>Yes</v>
      </c>
      <c r="AA48">
        <v>879</v>
      </c>
      <c r="AB48">
        <v>2051</v>
      </c>
      <c r="AC48">
        <v>45304</v>
      </c>
      <c r="AD48" t="str">
        <v>High</v>
      </c>
      <c r="AE48" t="str">
        <v>Government</v>
      </c>
      <c r="AF48">
        <v>0.23</v>
      </c>
      <c r="AI48">
        <v>67030</v>
      </c>
      <c r="AJ48" t="str">
        <v>France</v>
      </c>
      <c r="AK48" t="str">
        <v>Paseo</v>
      </c>
      <c r="AL48">
        <v>3945</v>
      </c>
      <c r="AM48">
        <v>10</v>
      </c>
      <c r="AN48">
        <v>7</v>
      </c>
      <c r="AO48">
        <v>27615</v>
      </c>
      <c r="AP48" t="str">
        <v>No</v>
      </c>
      <c r="AQ48">
        <v>276.14999999999998</v>
      </c>
      <c r="AR48">
        <v>7613.8500000000022</v>
      </c>
      <c r="AS48">
        <v>45223</v>
      </c>
      <c r="AT48" t="str">
        <v>Low</v>
      </c>
      <c r="AU48" t="str">
        <v>Government</v>
      </c>
      <c r="AV48">
        <v>0.23</v>
      </c>
      <c r="AY48">
        <v>99206</v>
      </c>
      <c r="AZ48" t="str">
        <v>France</v>
      </c>
      <c r="BA48" t="str">
        <v>Paseo</v>
      </c>
      <c r="BB48">
        <v>2385</v>
      </c>
      <c r="BC48">
        <v>10</v>
      </c>
      <c r="BD48">
        <v>125</v>
      </c>
      <c r="BE48">
        <v>298125</v>
      </c>
      <c r="BF48" t="str">
        <v>Yes</v>
      </c>
      <c r="BG48">
        <v>14906.25</v>
      </c>
      <c r="BH48">
        <v>-2981.25</v>
      </c>
      <c r="BI48">
        <v>45193</v>
      </c>
      <c r="BJ48" t="str">
        <v>Medium</v>
      </c>
      <c r="BK48" t="str">
        <v>Enterprise</v>
      </c>
      <c r="BL48">
        <v>0.23</v>
      </c>
      <c r="BP48">
        <v>99206</v>
      </c>
      <c r="BQ48" t="str">
        <v>France</v>
      </c>
      <c r="BR48" t="str">
        <v>Paseo</v>
      </c>
      <c r="BS48">
        <v>2385</v>
      </c>
      <c r="BT48">
        <v>10</v>
      </c>
      <c r="BU48">
        <v>125</v>
      </c>
      <c r="BV48">
        <v>298125</v>
      </c>
      <c r="BW48" t="str">
        <v>Yes</v>
      </c>
      <c r="BX48">
        <v>14906.25</v>
      </c>
      <c r="BY48">
        <v>-2981.25</v>
      </c>
      <c r="BZ48">
        <v>45193</v>
      </c>
      <c r="CA48" t="str">
        <v>Medium</v>
      </c>
      <c r="CB48" t="str">
        <v>Enterprise</v>
      </c>
      <c r="CC48">
        <v>0.23</v>
      </c>
    </row>
    <row r="49" spans="3:81" x14ac:dyDescent="0.25">
      <c r="C49">
        <v>24747</v>
      </c>
      <c r="D49" t="str">
        <v>Spain</v>
      </c>
      <c r="E49" t="str">
        <v>Amarilla</v>
      </c>
      <c r="F49">
        <v>1865</v>
      </c>
      <c r="G49">
        <v>260</v>
      </c>
      <c r="H49">
        <v>350</v>
      </c>
      <c r="I49">
        <v>652750</v>
      </c>
      <c r="J49" t="str">
        <v>Yes</v>
      </c>
      <c r="K49">
        <v>26110</v>
      </c>
      <c r="L49">
        <v>141740</v>
      </c>
      <c r="M49">
        <v>45367</v>
      </c>
      <c r="N49" t="str">
        <v>Low</v>
      </c>
      <c r="O49" t="str">
        <v>Government</v>
      </c>
      <c r="P49">
        <v>0.22</v>
      </c>
      <c r="S49">
        <v>85111</v>
      </c>
      <c r="T49" t="str">
        <v>France</v>
      </c>
      <c r="U49" t="str">
        <v>Paseo</v>
      </c>
      <c r="V49">
        <v>1303</v>
      </c>
      <c r="W49">
        <v>10</v>
      </c>
      <c r="X49">
        <v>20</v>
      </c>
      <c r="Y49">
        <v>26060</v>
      </c>
      <c r="Z49" t="str">
        <v>No</v>
      </c>
      <c r="AA49">
        <v>1303</v>
      </c>
      <c r="AB49">
        <v>11727</v>
      </c>
      <c r="AC49">
        <v>45310</v>
      </c>
      <c r="AD49" t="str">
        <v>Medium</v>
      </c>
      <c r="AE49" t="str">
        <v>Government</v>
      </c>
      <c r="AF49">
        <v>0.23</v>
      </c>
      <c r="AI49">
        <v>26856</v>
      </c>
      <c r="AJ49" t="str">
        <v>France</v>
      </c>
      <c r="AK49" t="str">
        <v>Paseo</v>
      </c>
      <c r="AL49">
        <v>704</v>
      </c>
      <c r="AM49">
        <v>10</v>
      </c>
      <c r="AN49">
        <v>125</v>
      </c>
      <c r="AO49">
        <v>88000</v>
      </c>
      <c r="AP49" t="str">
        <v>No</v>
      </c>
      <c r="AQ49">
        <v>4400</v>
      </c>
      <c r="AR49">
        <v>-880</v>
      </c>
      <c r="AS49">
        <v>45243</v>
      </c>
      <c r="AT49" t="str">
        <v>Medium</v>
      </c>
      <c r="AU49" t="str">
        <v>Enterprise</v>
      </c>
      <c r="AV49">
        <v>0.23</v>
      </c>
      <c r="AY49">
        <v>64130</v>
      </c>
      <c r="AZ49" t="str">
        <v>France</v>
      </c>
      <c r="BA49" t="str">
        <v>Paseo</v>
      </c>
      <c r="BB49">
        <v>549</v>
      </c>
      <c r="BC49">
        <v>10</v>
      </c>
      <c r="BD49">
        <v>15</v>
      </c>
      <c r="BE49">
        <v>8235</v>
      </c>
      <c r="BF49" t="str">
        <v>Yes</v>
      </c>
      <c r="BG49">
        <v>0</v>
      </c>
      <c r="BH49">
        <v>2745</v>
      </c>
      <c r="BI49">
        <v>45206</v>
      </c>
      <c r="BJ49" t="str">
        <v>None</v>
      </c>
      <c r="BK49" t="str">
        <v>Midmarket</v>
      </c>
      <c r="BL49">
        <v>0.23</v>
      </c>
      <c r="BP49">
        <v>64130</v>
      </c>
      <c r="BQ49" t="str">
        <v>France</v>
      </c>
      <c r="BR49" t="str">
        <v>Paseo</v>
      </c>
      <c r="BS49">
        <v>549</v>
      </c>
      <c r="BT49">
        <v>10</v>
      </c>
      <c r="BU49">
        <v>15</v>
      </c>
      <c r="BV49">
        <v>8235</v>
      </c>
      <c r="BW49" t="str">
        <v>Yes</v>
      </c>
      <c r="BX49">
        <v>0</v>
      </c>
      <c r="BY49">
        <v>2745</v>
      </c>
      <c r="BZ49">
        <v>45206</v>
      </c>
      <c r="CA49" t="str">
        <v>None</v>
      </c>
      <c r="CB49" t="str">
        <v>Midmarket</v>
      </c>
      <c r="CC49">
        <v>0.23</v>
      </c>
    </row>
    <row r="50" spans="3:81" x14ac:dyDescent="0.25">
      <c r="C50">
        <v>68902</v>
      </c>
      <c r="D50" t="str">
        <v>Ireland</v>
      </c>
      <c r="E50" t="str">
        <v>Amarilla</v>
      </c>
      <c r="F50">
        <v>1143</v>
      </c>
      <c r="G50">
        <v>260</v>
      </c>
      <c r="H50">
        <v>7</v>
      </c>
      <c r="I50">
        <v>8001</v>
      </c>
      <c r="J50" t="str">
        <v>Yes</v>
      </c>
      <c r="K50">
        <v>0</v>
      </c>
      <c r="L50">
        <v>2286</v>
      </c>
      <c r="M50">
        <v>45370</v>
      </c>
      <c r="N50" t="str">
        <v>None</v>
      </c>
      <c r="O50" t="str">
        <v>Government</v>
      </c>
      <c r="P50">
        <v>0.18</v>
      </c>
      <c r="S50">
        <v>17414</v>
      </c>
      <c r="T50" t="str">
        <v>France</v>
      </c>
      <c r="U50" t="str">
        <v>Velo</v>
      </c>
      <c r="V50">
        <v>3864</v>
      </c>
      <c r="W50">
        <v>120</v>
      </c>
      <c r="X50">
        <v>20</v>
      </c>
      <c r="Y50">
        <v>77280</v>
      </c>
      <c r="Z50" t="str">
        <v>Yes</v>
      </c>
      <c r="AA50">
        <v>772.80000000000007</v>
      </c>
      <c r="AB50">
        <v>37867.200000000004</v>
      </c>
      <c r="AC50">
        <v>45314</v>
      </c>
      <c r="AD50" t="str">
        <v>Low</v>
      </c>
      <c r="AE50" t="str">
        <v>Government</v>
      </c>
      <c r="AF50">
        <v>0.23</v>
      </c>
      <c r="AI50">
        <v>76135</v>
      </c>
      <c r="AJ50" t="str">
        <v>France</v>
      </c>
      <c r="AK50" t="str">
        <v>Paseo</v>
      </c>
      <c r="AL50">
        <v>1393</v>
      </c>
      <c r="AM50">
        <v>10</v>
      </c>
      <c r="AN50">
        <v>12</v>
      </c>
      <c r="AO50">
        <v>16716</v>
      </c>
      <c r="AP50" t="str">
        <v>Yes</v>
      </c>
      <c r="AQ50">
        <v>2340.2399999999998</v>
      </c>
      <c r="AR50">
        <v>10196.76</v>
      </c>
      <c r="AS50">
        <v>45252</v>
      </c>
      <c r="AT50" t="str">
        <v>High</v>
      </c>
      <c r="AU50" t="str">
        <v>Channel Partners</v>
      </c>
      <c r="AV50">
        <v>0.23</v>
      </c>
      <c r="AY50">
        <v>67030</v>
      </c>
      <c r="AZ50" t="str">
        <v>France</v>
      </c>
      <c r="BA50" t="str">
        <v>Paseo</v>
      </c>
      <c r="BB50">
        <v>3945</v>
      </c>
      <c r="BC50">
        <v>10</v>
      </c>
      <c r="BD50">
        <v>7</v>
      </c>
      <c r="BE50">
        <v>27615</v>
      </c>
      <c r="BF50" t="str">
        <v>No</v>
      </c>
      <c r="BG50">
        <v>276.14999999999998</v>
      </c>
      <c r="BH50">
        <v>7613.8500000000022</v>
      </c>
      <c r="BI50">
        <v>45223</v>
      </c>
      <c r="BJ50" t="str">
        <v>Low</v>
      </c>
      <c r="BK50" t="str">
        <v>Government</v>
      </c>
      <c r="BL50">
        <v>0.23</v>
      </c>
      <c r="BP50">
        <v>67030</v>
      </c>
      <c r="BQ50" t="str">
        <v>France</v>
      </c>
      <c r="BR50" t="str">
        <v>Paseo</v>
      </c>
      <c r="BS50">
        <v>3945</v>
      </c>
      <c r="BT50">
        <v>10</v>
      </c>
      <c r="BU50">
        <v>7</v>
      </c>
      <c r="BV50">
        <v>27615</v>
      </c>
      <c r="BW50" t="str">
        <v>No</v>
      </c>
      <c r="BX50">
        <v>276.14999999999998</v>
      </c>
      <c r="BY50">
        <v>7613.8500000000022</v>
      </c>
      <c r="BZ50">
        <v>45223</v>
      </c>
      <c r="CA50" t="str">
        <v>Low</v>
      </c>
      <c r="CB50" t="str">
        <v>Government</v>
      </c>
      <c r="CC50">
        <v>0.23</v>
      </c>
    </row>
    <row r="51" spans="3:81" x14ac:dyDescent="0.25">
      <c r="C51">
        <v>82959</v>
      </c>
      <c r="D51" t="str">
        <v>Netherlands</v>
      </c>
      <c r="E51" t="str">
        <v>Amarilla</v>
      </c>
      <c r="F51">
        <v>1743</v>
      </c>
      <c r="G51">
        <v>260</v>
      </c>
      <c r="H51">
        <v>15</v>
      </c>
      <c r="I51">
        <v>26145</v>
      </c>
      <c r="J51" t="str">
        <v>No</v>
      </c>
      <c r="K51">
        <v>3660.3</v>
      </c>
      <c r="L51">
        <v>5054.7000000000007</v>
      </c>
      <c r="M51">
        <v>45377</v>
      </c>
      <c r="N51" t="str">
        <v>High</v>
      </c>
      <c r="O51" t="str">
        <v>Midmarket</v>
      </c>
      <c r="P51">
        <v>0.2</v>
      </c>
      <c r="S51">
        <v>46068</v>
      </c>
      <c r="T51" t="str">
        <v>France</v>
      </c>
      <c r="U51" t="str">
        <v>Paseo</v>
      </c>
      <c r="V51">
        <v>1055</v>
      </c>
      <c r="W51">
        <v>10</v>
      </c>
      <c r="X51">
        <v>12</v>
      </c>
      <c r="Y51">
        <v>12660</v>
      </c>
      <c r="Z51" t="str">
        <v>No</v>
      </c>
      <c r="AA51">
        <v>253.2</v>
      </c>
      <c r="AB51">
        <v>9241.7999999999993</v>
      </c>
      <c r="AC51">
        <v>45320</v>
      </c>
      <c r="AD51" t="str">
        <v>Low</v>
      </c>
      <c r="AE51" t="str">
        <v>Channel Partners</v>
      </c>
      <c r="AF51">
        <v>0.23</v>
      </c>
      <c r="AI51">
        <v>93533</v>
      </c>
      <c r="AJ51" t="str">
        <v>France</v>
      </c>
      <c r="AK51" t="str">
        <v>Paseo</v>
      </c>
      <c r="AL51">
        <v>1227</v>
      </c>
      <c r="AM51">
        <v>10</v>
      </c>
      <c r="AN51">
        <v>15</v>
      </c>
      <c r="AO51">
        <v>18405</v>
      </c>
      <c r="AP51" t="str">
        <v>No</v>
      </c>
      <c r="AQ51">
        <v>1656.45</v>
      </c>
      <c r="AR51">
        <v>4478.5499999999993</v>
      </c>
      <c r="AS51">
        <v>45253</v>
      </c>
      <c r="AT51" t="str">
        <v>Medium</v>
      </c>
      <c r="AU51" t="str">
        <v>Midmarket</v>
      </c>
      <c r="AV51">
        <v>0.23</v>
      </c>
      <c r="AY51">
        <v>26856</v>
      </c>
      <c r="AZ51" t="str">
        <v>France</v>
      </c>
      <c r="BA51" t="str">
        <v>Paseo</v>
      </c>
      <c r="BB51">
        <v>704</v>
      </c>
      <c r="BC51">
        <v>10</v>
      </c>
      <c r="BD51">
        <v>125</v>
      </c>
      <c r="BE51">
        <v>88000</v>
      </c>
      <c r="BF51" t="str">
        <v>No</v>
      </c>
      <c r="BG51">
        <v>4400</v>
      </c>
      <c r="BH51">
        <v>-880</v>
      </c>
      <c r="BI51">
        <v>45243</v>
      </c>
      <c r="BJ51" t="str">
        <v>Medium</v>
      </c>
      <c r="BK51" t="str">
        <v>Enterprise</v>
      </c>
      <c r="BL51">
        <v>0.23</v>
      </c>
      <c r="BP51">
        <v>26856</v>
      </c>
      <c r="BQ51" t="str">
        <v>France</v>
      </c>
      <c r="BR51" t="str">
        <v>Paseo</v>
      </c>
      <c r="BS51">
        <v>704</v>
      </c>
      <c r="BT51">
        <v>10</v>
      </c>
      <c r="BU51">
        <v>125</v>
      </c>
      <c r="BV51">
        <v>88000</v>
      </c>
      <c r="BW51" t="str">
        <v>No</v>
      </c>
      <c r="BX51">
        <v>4400</v>
      </c>
      <c r="BY51">
        <v>-880</v>
      </c>
      <c r="BZ51">
        <v>45243</v>
      </c>
      <c r="CA51" t="str">
        <v>Medium</v>
      </c>
      <c r="CB51" t="str">
        <v>Enterprise</v>
      </c>
      <c r="CC51">
        <v>0.23</v>
      </c>
    </row>
    <row r="52" spans="3:81" x14ac:dyDescent="0.25">
      <c r="C52">
        <v>12276</v>
      </c>
      <c r="D52" t="str">
        <v>France</v>
      </c>
      <c r="E52" t="str">
        <v>Amarilla</v>
      </c>
      <c r="F52">
        <v>2475</v>
      </c>
      <c r="G52">
        <v>260</v>
      </c>
      <c r="H52">
        <v>300</v>
      </c>
      <c r="I52">
        <v>742500</v>
      </c>
      <c r="J52" t="str">
        <v>No</v>
      </c>
      <c r="K52">
        <v>111375</v>
      </c>
      <c r="L52">
        <v>12375</v>
      </c>
      <c r="M52">
        <v>45382</v>
      </c>
      <c r="N52" t="str">
        <v>High</v>
      </c>
      <c r="O52" t="str">
        <v>Small Business</v>
      </c>
      <c r="P52">
        <v>0.23</v>
      </c>
      <c r="S52">
        <v>34559</v>
      </c>
      <c r="T52" t="str">
        <v>France</v>
      </c>
      <c r="U52" t="str">
        <v>Velo</v>
      </c>
      <c r="V52">
        <v>604</v>
      </c>
      <c r="W52">
        <v>120</v>
      </c>
      <c r="X52">
        <v>12</v>
      </c>
      <c r="Y52">
        <v>7248</v>
      </c>
      <c r="Z52" t="str">
        <v>Yes</v>
      </c>
      <c r="AA52">
        <v>942.24</v>
      </c>
      <c r="AB52">
        <v>4493.76</v>
      </c>
      <c r="AC52">
        <v>45322</v>
      </c>
      <c r="AD52" t="str">
        <v>High</v>
      </c>
      <c r="AE52" t="str">
        <v>Channel Partners</v>
      </c>
      <c r="AF52">
        <v>0.23</v>
      </c>
      <c r="AI52">
        <v>16474</v>
      </c>
      <c r="AJ52" t="str">
        <v>France</v>
      </c>
      <c r="AK52" t="str">
        <v>Paseo</v>
      </c>
      <c r="AL52">
        <v>448</v>
      </c>
      <c r="AM52">
        <v>10</v>
      </c>
      <c r="AN52">
        <v>300</v>
      </c>
      <c r="AO52">
        <v>134400</v>
      </c>
      <c r="AP52" t="str">
        <v>No</v>
      </c>
      <c r="AQ52">
        <v>9408</v>
      </c>
      <c r="AR52">
        <v>12992</v>
      </c>
      <c r="AS52">
        <v>45261</v>
      </c>
      <c r="AT52" t="str">
        <v>Medium</v>
      </c>
      <c r="AU52" t="str">
        <v>Small Business</v>
      </c>
      <c r="AV52">
        <v>0.23</v>
      </c>
      <c r="AY52">
        <v>76135</v>
      </c>
      <c r="AZ52" t="str">
        <v>France</v>
      </c>
      <c r="BA52" t="str">
        <v>Paseo</v>
      </c>
      <c r="BB52">
        <v>1393</v>
      </c>
      <c r="BC52">
        <v>10</v>
      </c>
      <c r="BD52">
        <v>12</v>
      </c>
      <c r="BE52">
        <v>16716</v>
      </c>
      <c r="BF52" t="str">
        <v>Yes</v>
      </c>
      <c r="BG52">
        <v>2340.2399999999998</v>
      </c>
      <c r="BH52">
        <v>10196.76</v>
      </c>
      <c r="BI52">
        <v>45252</v>
      </c>
      <c r="BJ52" t="str">
        <v>High</v>
      </c>
      <c r="BK52" t="str">
        <v>Channel Partners</v>
      </c>
      <c r="BL52">
        <v>0.23</v>
      </c>
      <c r="BP52">
        <v>76135</v>
      </c>
      <c r="BQ52" t="str">
        <v>France</v>
      </c>
      <c r="BR52" t="str">
        <v>Paseo</v>
      </c>
      <c r="BS52">
        <v>1393</v>
      </c>
      <c r="BT52">
        <v>10</v>
      </c>
      <c r="BU52">
        <v>12</v>
      </c>
      <c r="BV52">
        <v>16716</v>
      </c>
      <c r="BW52" t="str">
        <v>Yes</v>
      </c>
      <c r="BX52">
        <v>2340.2399999999998</v>
      </c>
      <c r="BY52">
        <v>10196.76</v>
      </c>
      <c r="BZ52">
        <v>45252</v>
      </c>
      <c r="CA52" t="str">
        <v>High</v>
      </c>
      <c r="CB52" t="str">
        <v>Channel Partners</v>
      </c>
      <c r="CC52">
        <v>0.23</v>
      </c>
    </row>
    <row r="53" spans="3:81" x14ac:dyDescent="0.25">
      <c r="C53">
        <v>38315</v>
      </c>
      <c r="D53" t="str">
        <v>Spain</v>
      </c>
      <c r="E53" t="str">
        <v>Amarilla</v>
      </c>
      <c r="F53">
        <v>635</v>
      </c>
      <c r="G53">
        <v>260</v>
      </c>
      <c r="H53">
        <v>300</v>
      </c>
      <c r="I53">
        <v>190500</v>
      </c>
      <c r="J53" t="str">
        <v>No</v>
      </c>
      <c r="K53">
        <v>15240</v>
      </c>
      <c r="L53">
        <v>16510</v>
      </c>
      <c r="M53">
        <v>45393</v>
      </c>
      <c r="N53" t="str">
        <v>Medium</v>
      </c>
      <c r="O53" t="str">
        <v>Small Business</v>
      </c>
      <c r="P53">
        <v>0.22</v>
      </c>
      <c r="S53">
        <v>37926</v>
      </c>
      <c r="T53" t="str">
        <v>France</v>
      </c>
      <c r="U53" t="str">
        <v>Velo</v>
      </c>
      <c r="V53">
        <v>1190</v>
      </c>
      <c r="W53">
        <v>120</v>
      </c>
      <c r="X53">
        <v>7</v>
      </c>
      <c r="Y53">
        <v>8330</v>
      </c>
      <c r="Z53" t="str">
        <v>No</v>
      </c>
      <c r="AA53">
        <v>1082.9000000000001</v>
      </c>
      <c r="AB53">
        <v>1297.1000000000004</v>
      </c>
      <c r="AC53">
        <v>45323</v>
      </c>
      <c r="AD53" t="str">
        <v>High</v>
      </c>
      <c r="AE53" t="str">
        <v>Government</v>
      </c>
      <c r="AF53">
        <v>0.23</v>
      </c>
      <c r="AI53">
        <v>88352</v>
      </c>
      <c r="AJ53" t="str">
        <v>France</v>
      </c>
      <c r="AK53" t="str">
        <v>Paseo</v>
      </c>
      <c r="AL53">
        <v>1922</v>
      </c>
      <c r="AM53">
        <v>10</v>
      </c>
      <c r="AN53">
        <v>350</v>
      </c>
      <c r="AO53">
        <v>672700</v>
      </c>
      <c r="AP53" t="str">
        <v>No</v>
      </c>
      <c r="AQ53">
        <v>94178</v>
      </c>
      <c r="AR53">
        <v>78802</v>
      </c>
      <c r="AS53">
        <v>45274</v>
      </c>
      <c r="AT53" t="str">
        <v>High</v>
      </c>
      <c r="AU53" t="str">
        <v>Government</v>
      </c>
      <c r="AV53">
        <v>0.23</v>
      </c>
      <c r="AY53">
        <v>93533</v>
      </c>
      <c r="AZ53" t="str">
        <v>France</v>
      </c>
      <c r="BA53" t="str">
        <v>Paseo</v>
      </c>
      <c r="BB53">
        <v>1227</v>
      </c>
      <c r="BC53">
        <v>10</v>
      </c>
      <c r="BD53">
        <v>15</v>
      </c>
      <c r="BE53">
        <v>18405</v>
      </c>
      <c r="BF53" t="str">
        <v>No</v>
      </c>
      <c r="BG53">
        <v>1656.45</v>
      </c>
      <c r="BH53">
        <v>4478.5499999999993</v>
      </c>
      <c r="BI53">
        <v>45253</v>
      </c>
      <c r="BJ53" t="str">
        <v>Medium</v>
      </c>
      <c r="BK53" t="str">
        <v>Midmarket</v>
      </c>
      <c r="BL53">
        <v>0.23</v>
      </c>
      <c r="BP53">
        <v>93533</v>
      </c>
      <c r="BQ53" t="str">
        <v>France</v>
      </c>
      <c r="BR53" t="str">
        <v>Paseo</v>
      </c>
      <c r="BS53">
        <v>1227</v>
      </c>
      <c r="BT53">
        <v>10</v>
      </c>
      <c r="BU53">
        <v>15</v>
      </c>
      <c r="BV53">
        <v>18405</v>
      </c>
      <c r="BW53" t="str">
        <v>No</v>
      </c>
      <c r="BX53">
        <v>1656.45</v>
      </c>
      <c r="BY53">
        <v>4478.5499999999993</v>
      </c>
      <c r="BZ53">
        <v>45253</v>
      </c>
      <c r="CA53" t="str">
        <v>Medium</v>
      </c>
      <c r="CB53" t="str">
        <v>Midmarket</v>
      </c>
      <c r="CC53">
        <v>0.23</v>
      </c>
    </row>
    <row r="54" spans="3:81" x14ac:dyDescent="0.25">
      <c r="C54">
        <v>86901</v>
      </c>
      <c r="D54" t="str">
        <v>Germany</v>
      </c>
      <c r="E54" t="str">
        <v>Amarilla</v>
      </c>
      <c r="F54">
        <v>2966</v>
      </c>
      <c r="G54">
        <v>260</v>
      </c>
      <c r="H54">
        <v>350</v>
      </c>
      <c r="I54">
        <v>1038100</v>
      </c>
      <c r="J54" t="str">
        <v>Yes</v>
      </c>
      <c r="K54">
        <v>20762</v>
      </c>
      <c r="L54">
        <v>246178</v>
      </c>
      <c r="M54">
        <v>45396</v>
      </c>
      <c r="N54" t="str">
        <v>Low</v>
      </c>
      <c r="O54" t="str">
        <v>Government</v>
      </c>
      <c r="P54">
        <v>0.19</v>
      </c>
      <c r="S54">
        <v>93666</v>
      </c>
      <c r="T54" t="str">
        <v>France</v>
      </c>
      <c r="U54" t="str">
        <v>Paseo</v>
      </c>
      <c r="V54">
        <v>1324</v>
      </c>
      <c r="W54">
        <v>10</v>
      </c>
      <c r="X54">
        <v>300</v>
      </c>
      <c r="Y54">
        <v>397200</v>
      </c>
      <c r="Z54" t="str">
        <v>Yes</v>
      </c>
      <c r="AA54">
        <v>35748</v>
      </c>
      <c r="AB54">
        <v>30452</v>
      </c>
      <c r="AC54">
        <v>45329</v>
      </c>
      <c r="AD54" t="str">
        <v>Medium</v>
      </c>
      <c r="AE54" t="str">
        <v>Small Business</v>
      </c>
      <c r="AF54">
        <v>0.23</v>
      </c>
      <c r="AI54">
        <v>22948</v>
      </c>
      <c r="AJ54" t="str">
        <v>France</v>
      </c>
      <c r="AK54" t="str">
        <v>Paseo</v>
      </c>
      <c r="AL54">
        <v>2988</v>
      </c>
      <c r="AM54">
        <v>10</v>
      </c>
      <c r="AN54">
        <v>125</v>
      </c>
      <c r="AO54">
        <v>373500</v>
      </c>
      <c r="AP54" t="str">
        <v>No</v>
      </c>
      <c r="AQ54">
        <v>14940</v>
      </c>
      <c r="AR54">
        <v>0</v>
      </c>
      <c r="AS54">
        <v>45292</v>
      </c>
      <c r="AT54" t="str">
        <v>Low</v>
      </c>
      <c r="AU54" t="str">
        <v>Enterprise</v>
      </c>
      <c r="AV54">
        <v>0.23</v>
      </c>
      <c r="AY54">
        <v>16474</v>
      </c>
      <c r="AZ54" t="str">
        <v>France</v>
      </c>
      <c r="BA54" t="str">
        <v>Paseo</v>
      </c>
      <c r="BB54">
        <v>448</v>
      </c>
      <c r="BC54">
        <v>10</v>
      </c>
      <c r="BD54">
        <v>300</v>
      </c>
      <c r="BE54">
        <v>134400</v>
      </c>
      <c r="BF54" t="str">
        <v>No</v>
      </c>
      <c r="BG54">
        <v>9408</v>
      </c>
      <c r="BH54">
        <v>12992</v>
      </c>
      <c r="BI54">
        <v>45261</v>
      </c>
      <c r="BJ54" t="str">
        <v>Medium</v>
      </c>
      <c r="BK54" t="str">
        <v>Small Business</v>
      </c>
      <c r="BL54">
        <v>0.23</v>
      </c>
      <c r="BP54">
        <v>16474</v>
      </c>
      <c r="BQ54" t="str">
        <v>France</v>
      </c>
      <c r="BR54" t="str">
        <v>Paseo</v>
      </c>
      <c r="BS54">
        <v>448</v>
      </c>
      <c r="BT54">
        <v>10</v>
      </c>
      <c r="BU54">
        <v>300</v>
      </c>
      <c r="BV54">
        <v>134400</v>
      </c>
      <c r="BW54" t="str">
        <v>No</v>
      </c>
      <c r="BX54">
        <v>9408</v>
      </c>
      <c r="BY54">
        <v>12992</v>
      </c>
      <c r="BZ54">
        <v>45261</v>
      </c>
      <c r="CA54" t="str">
        <v>Medium</v>
      </c>
      <c r="CB54" t="str">
        <v>Small Business</v>
      </c>
      <c r="CC54">
        <v>0.23</v>
      </c>
    </row>
    <row r="55" spans="3:81" x14ac:dyDescent="0.25">
      <c r="C55">
        <v>33399</v>
      </c>
      <c r="D55" t="str">
        <v>France</v>
      </c>
      <c r="E55" t="str">
        <v>Amarilla</v>
      </c>
      <c r="F55">
        <v>1987.5</v>
      </c>
      <c r="G55">
        <v>260</v>
      </c>
      <c r="H55">
        <v>125</v>
      </c>
      <c r="I55">
        <v>248437.5</v>
      </c>
      <c r="J55" t="str">
        <v>Yes</v>
      </c>
      <c r="K55">
        <v>14906.25</v>
      </c>
      <c r="L55">
        <v>-4968.75</v>
      </c>
      <c r="M55">
        <v>45398</v>
      </c>
      <c r="N55" t="str">
        <v>Medium</v>
      </c>
      <c r="O55" t="str">
        <v>Enterprise</v>
      </c>
      <c r="P55">
        <v>0.23</v>
      </c>
      <c r="S55">
        <v>56028</v>
      </c>
      <c r="T55" t="str">
        <v>France</v>
      </c>
      <c r="U55" t="str">
        <v>VTT</v>
      </c>
      <c r="V55">
        <v>1738.5</v>
      </c>
      <c r="W55">
        <v>250</v>
      </c>
      <c r="X55">
        <v>12</v>
      </c>
      <c r="Y55">
        <v>20862</v>
      </c>
      <c r="Z55" t="str">
        <v>Yes</v>
      </c>
      <c r="AA55">
        <v>1460.34</v>
      </c>
      <c r="AB55">
        <v>14186.16</v>
      </c>
      <c r="AC55">
        <v>45330</v>
      </c>
      <c r="AD55" t="str">
        <v>Medium</v>
      </c>
      <c r="AE55" t="str">
        <v>Channel Partners</v>
      </c>
      <c r="AF55">
        <v>0.23</v>
      </c>
      <c r="AI55">
        <v>48363</v>
      </c>
      <c r="AJ55" t="str">
        <v>France</v>
      </c>
      <c r="AK55" t="str">
        <v>Paseo</v>
      </c>
      <c r="AL55">
        <v>787</v>
      </c>
      <c r="AM55">
        <v>10</v>
      </c>
      <c r="AN55">
        <v>125</v>
      </c>
      <c r="AO55">
        <v>98375</v>
      </c>
      <c r="AP55" t="str">
        <v>Yes</v>
      </c>
      <c r="AQ55">
        <v>983.75</v>
      </c>
      <c r="AR55">
        <v>2951.25</v>
      </c>
      <c r="AS55">
        <v>45295</v>
      </c>
      <c r="AT55" t="str">
        <v>Low</v>
      </c>
      <c r="AU55" t="str">
        <v>Enterprise</v>
      </c>
      <c r="AV55">
        <v>0.23</v>
      </c>
      <c r="AY55">
        <v>88352</v>
      </c>
      <c r="AZ55" t="str">
        <v>France</v>
      </c>
      <c r="BA55" t="str">
        <v>Paseo</v>
      </c>
      <c r="BB55">
        <v>1922</v>
      </c>
      <c r="BC55">
        <v>10</v>
      </c>
      <c r="BD55">
        <v>350</v>
      </c>
      <c r="BE55">
        <v>672700</v>
      </c>
      <c r="BF55" t="str">
        <v>No</v>
      </c>
      <c r="BG55">
        <v>94178</v>
      </c>
      <c r="BH55">
        <v>78802</v>
      </c>
      <c r="BI55">
        <v>45274</v>
      </c>
      <c r="BJ55" t="str">
        <v>High</v>
      </c>
      <c r="BK55" t="str">
        <v>Government</v>
      </c>
      <c r="BL55">
        <v>0.23</v>
      </c>
      <c r="BP55">
        <v>88352</v>
      </c>
      <c r="BQ55" t="str">
        <v>France</v>
      </c>
      <c r="BR55" t="str">
        <v>Paseo</v>
      </c>
      <c r="BS55">
        <v>1922</v>
      </c>
      <c r="BT55">
        <v>10</v>
      </c>
      <c r="BU55">
        <v>350</v>
      </c>
      <c r="BV55">
        <v>672700</v>
      </c>
      <c r="BW55" t="str">
        <v>No</v>
      </c>
      <c r="BX55">
        <v>94178</v>
      </c>
      <c r="BY55">
        <v>78802</v>
      </c>
      <c r="BZ55">
        <v>45274</v>
      </c>
      <c r="CA55" t="str">
        <v>High</v>
      </c>
      <c r="CB55" t="str">
        <v>Government</v>
      </c>
      <c r="CC55">
        <v>0.23</v>
      </c>
    </row>
    <row r="56" spans="3:81" x14ac:dyDescent="0.25">
      <c r="C56">
        <v>37140</v>
      </c>
      <c r="D56" t="str">
        <v>Spain</v>
      </c>
      <c r="E56" t="str">
        <v>Amarilla</v>
      </c>
      <c r="F56">
        <v>546</v>
      </c>
      <c r="G56">
        <v>260</v>
      </c>
      <c r="H56">
        <v>300</v>
      </c>
      <c r="I56">
        <v>163800</v>
      </c>
      <c r="J56" t="str">
        <v>No</v>
      </c>
      <c r="K56">
        <v>24570</v>
      </c>
      <c r="L56">
        <v>2730</v>
      </c>
      <c r="M56">
        <v>45399</v>
      </c>
      <c r="N56" t="str">
        <v>High</v>
      </c>
      <c r="O56" t="str">
        <v>Small Business</v>
      </c>
      <c r="P56">
        <v>0.22</v>
      </c>
      <c r="S56">
        <v>40018</v>
      </c>
      <c r="T56" t="str">
        <v>France</v>
      </c>
      <c r="U56" t="str">
        <v>Carretera</v>
      </c>
      <c r="V56">
        <v>2145</v>
      </c>
      <c r="W56">
        <v>3</v>
      </c>
      <c r="X56">
        <v>7</v>
      </c>
      <c r="Y56">
        <v>15015</v>
      </c>
      <c r="Z56" t="str">
        <v>Yes</v>
      </c>
      <c r="AA56">
        <v>300.3</v>
      </c>
      <c r="AB56">
        <v>3989.7000000000007</v>
      </c>
      <c r="AC56">
        <v>45336</v>
      </c>
      <c r="AD56" t="str">
        <v>Low</v>
      </c>
      <c r="AE56" t="str">
        <v>Government</v>
      </c>
      <c r="AF56">
        <v>0.23</v>
      </c>
      <c r="AI56">
        <v>64829</v>
      </c>
      <c r="AJ56" t="str">
        <v>France</v>
      </c>
      <c r="AK56" t="str">
        <v>Paseo</v>
      </c>
      <c r="AL56">
        <v>2441</v>
      </c>
      <c r="AM56">
        <v>10</v>
      </c>
      <c r="AN56">
        <v>125</v>
      </c>
      <c r="AO56">
        <v>305125</v>
      </c>
      <c r="AP56" t="str">
        <v>No</v>
      </c>
      <c r="AQ56">
        <v>33563.75</v>
      </c>
      <c r="AR56">
        <v>-21358.75</v>
      </c>
      <c r="AS56">
        <v>45301</v>
      </c>
      <c r="AT56" t="str">
        <v>High</v>
      </c>
      <c r="AU56" t="str">
        <v>Enterprise</v>
      </c>
      <c r="AV56">
        <v>0.23</v>
      </c>
      <c r="AY56">
        <v>22948</v>
      </c>
      <c r="AZ56" t="str">
        <v>France</v>
      </c>
      <c r="BA56" t="str">
        <v>Paseo</v>
      </c>
      <c r="BB56">
        <v>2988</v>
      </c>
      <c r="BC56">
        <v>10</v>
      </c>
      <c r="BD56">
        <v>125</v>
      </c>
      <c r="BE56">
        <v>373500</v>
      </c>
      <c r="BF56" t="str">
        <v>No</v>
      </c>
      <c r="BG56">
        <v>14940</v>
      </c>
      <c r="BH56">
        <v>0</v>
      </c>
      <c r="BI56">
        <v>45292</v>
      </c>
      <c r="BJ56" t="str">
        <v>Low</v>
      </c>
      <c r="BK56" t="str">
        <v>Enterprise</v>
      </c>
      <c r="BL56">
        <v>0.23</v>
      </c>
      <c r="BP56">
        <v>22948</v>
      </c>
      <c r="BQ56" t="str">
        <v>France</v>
      </c>
      <c r="BR56" t="str">
        <v>Paseo</v>
      </c>
      <c r="BS56">
        <v>2988</v>
      </c>
      <c r="BT56">
        <v>10</v>
      </c>
      <c r="BU56">
        <v>125</v>
      </c>
      <c r="BV56">
        <v>373500</v>
      </c>
      <c r="BW56" t="str">
        <v>No</v>
      </c>
      <c r="BX56">
        <v>14940</v>
      </c>
      <c r="BY56">
        <v>0</v>
      </c>
      <c r="BZ56">
        <v>45292</v>
      </c>
      <c r="CA56" t="str">
        <v>Low</v>
      </c>
      <c r="CB56" t="str">
        <v>Enterprise</v>
      </c>
      <c r="CC56">
        <v>0.23</v>
      </c>
    </row>
    <row r="57" spans="3:81" x14ac:dyDescent="0.25">
      <c r="C57">
        <v>96750</v>
      </c>
      <c r="D57" t="str">
        <v>Ireland</v>
      </c>
      <c r="E57" t="str">
        <v>Amarilla</v>
      </c>
      <c r="F57">
        <v>1269</v>
      </c>
      <c r="G57">
        <v>260</v>
      </c>
      <c r="H57">
        <v>350</v>
      </c>
      <c r="I57">
        <v>444150</v>
      </c>
      <c r="J57" t="str">
        <v>Yes</v>
      </c>
      <c r="K57">
        <v>39973.5</v>
      </c>
      <c r="L57">
        <v>74236.5</v>
      </c>
      <c r="M57">
        <v>45400</v>
      </c>
      <c r="N57" t="str">
        <v>Medium</v>
      </c>
      <c r="O57" t="str">
        <v>Government</v>
      </c>
      <c r="P57">
        <v>0.18</v>
      </c>
      <c r="S57">
        <v>53475</v>
      </c>
      <c r="T57" t="str">
        <v>France</v>
      </c>
      <c r="U57" t="str">
        <v>Amarilla</v>
      </c>
      <c r="V57">
        <v>853</v>
      </c>
      <c r="W57">
        <v>260</v>
      </c>
      <c r="X57">
        <v>300</v>
      </c>
      <c r="Y57">
        <v>255900</v>
      </c>
      <c r="Z57" t="str">
        <v>Yes</v>
      </c>
      <c r="AA57">
        <v>25590</v>
      </c>
      <c r="AB57">
        <v>17060</v>
      </c>
      <c r="AC57">
        <v>45338</v>
      </c>
      <c r="AD57" t="str">
        <v>High</v>
      </c>
      <c r="AE57" t="str">
        <v>Small Business</v>
      </c>
      <c r="AF57">
        <v>0.23</v>
      </c>
      <c r="AI57">
        <v>85111</v>
      </c>
      <c r="AJ57" t="str">
        <v>France</v>
      </c>
      <c r="AK57" t="str">
        <v>Paseo</v>
      </c>
      <c r="AL57">
        <v>1303</v>
      </c>
      <c r="AM57">
        <v>10</v>
      </c>
      <c r="AN57">
        <v>20</v>
      </c>
      <c r="AO57">
        <v>26060</v>
      </c>
      <c r="AP57" t="str">
        <v>No</v>
      </c>
      <c r="AQ57">
        <v>1303</v>
      </c>
      <c r="AR57">
        <v>11727</v>
      </c>
      <c r="AS57">
        <v>45310</v>
      </c>
      <c r="AT57" t="str">
        <v>Medium</v>
      </c>
      <c r="AU57" t="str">
        <v>Government</v>
      </c>
      <c r="AV57">
        <v>0.23</v>
      </c>
      <c r="AY57">
        <v>48363</v>
      </c>
      <c r="AZ57" t="str">
        <v>France</v>
      </c>
      <c r="BA57" t="str">
        <v>Paseo</v>
      </c>
      <c r="BB57">
        <v>787</v>
      </c>
      <c r="BC57">
        <v>10</v>
      </c>
      <c r="BD57">
        <v>125</v>
      </c>
      <c r="BE57">
        <v>98375</v>
      </c>
      <c r="BF57" t="str">
        <v>Yes</v>
      </c>
      <c r="BG57">
        <v>983.75</v>
      </c>
      <c r="BH57">
        <v>2951.25</v>
      </c>
      <c r="BI57">
        <v>45295</v>
      </c>
      <c r="BJ57" t="str">
        <v>Low</v>
      </c>
      <c r="BK57" t="str">
        <v>Enterprise</v>
      </c>
      <c r="BL57">
        <v>0.23</v>
      </c>
      <c r="BP57">
        <v>48363</v>
      </c>
      <c r="BQ57" t="str">
        <v>France</v>
      </c>
      <c r="BR57" t="str">
        <v>Paseo</v>
      </c>
      <c r="BS57">
        <v>787</v>
      </c>
      <c r="BT57">
        <v>10</v>
      </c>
      <c r="BU57">
        <v>125</v>
      </c>
      <c r="BV57">
        <v>98375</v>
      </c>
      <c r="BW57" t="str">
        <v>Yes</v>
      </c>
      <c r="BX57">
        <v>983.75</v>
      </c>
      <c r="BY57">
        <v>2951.25</v>
      </c>
      <c r="BZ57">
        <v>45295</v>
      </c>
      <c r="CA57" t="str">
        <v>Low</v>
      </c>
      <c r="CB57" t="str">
        <v>Enterprise</v>
      </c>
      <c r="CC57">
        <v>0.23</v>
      </c>
    </row>
    <row r="58" spans="3:81" x14ac:dyDescent="0.25">
      <c r="C58">
        <v>60058</v>
      </c>
      <c r="D58" t="str">
        <v>Germany</v>
      </c>
      <c r="E58" t="str">
        <v>Amarilla</v>
      </c>
      <c r="F58">
        <v>970</v>
      </c>
      <c r="G58">
        <v>260</v>
      </c>
      <c r="H58">
        <v>15</v>
      </c>
      <c r="I58">
        <v>14550</v>
      </c>
      <c r="J58" t="str">
        <v>Yes</v>
      </c>
      <c r="K58">
        <v>1309.5</v>
      </c>
      <c r="L58">
        <v>3540.5</v>
      </c>
      <c r="M58">
        <v>45402</v>
      </c>
      <c r="N58" t="str">
        <v>Medium</v>
      </c>
      <c r="O58" t="str">
        <v>Midmarket</v>
      </c>
      <c r="P58">
        <v>0.19</v>
      </c>
      <c r="S58">
        <v>48433</v>
      </c>
      <c r="T58" t="str">
        <v>France</v>
      </c>
      <c r="U58" t="str">
        <v>Amarilla</v>
      </c>
      <c r="V58">
        <v>2076</v>
      </c>
      <c r="W58">
        <v>260</v>
      </c>
      <c r="X58">
        <v>350</v>
      </c>
      <c r="Y58">
        <v>726600</v>
      </c>
      <c r="Z58" t="str">
        <v>No</v>
      </c>
      <c r="AA58">
        <v>43596</v>
      </c>
      <c r="AB58">
        <v>143244</v>
      </c>
      <c r="AC58">
        <v>45341</v>
      </c>
      <c r="AD58" t="str">
        <v>Medium</v>
      </c>
      <c r="AE58" t="str">
        <v>Government</v>
      </c>
      <c r="AF58">
        <v>0.23</v>
      </c>
      <c r="AI58">
        <v>46068</v>
      </c>
      <c r="AJ58" t="str">
        <v>France</v>
      </c>
      <c r="AK58" t="str">
        <v>Paseo</v>
      </c>
      <c r="AL58">
        <v>1055</v>
      </c>
      <c r="AM58">
        <v>10</v>
      </c>
      <c r="AN58">
        <v>12</v>
      </c>
      <c r="AO58">
        <v>12660</v>
      </c>
      <c r="AP58" t="str">
        <v>No</v>
      </c>
      <c r="AQ58">
        <v>253.2</v>
      </c>
      <c r="AR58">
        <v>9241.7999999999993</v>
      </c>
      <c r="AS58">
        <v>45320</v>
      </c>
      <c r="AT58" t="str">
        <v>Low</v>
      </c>
      <c r="AU58" t="str">
        <v>Channel Partners</v>
      </c>
      <c r="AV58">
        <v>0.23</v>
      </c>
      <c r="AY58">
        <v>64829</v>
      </c>
      <c r="AZ58" t="str">
        <v>France</v>
      </c>
      <c r="BA58" t="str">
        <v>Paseo</v>
      </c>
      <c r="BB58">
        <v>2441</v>
      </c>
      <c r="BC58">
        <v>10</v>
      </c>
      <c r="BD58">
        <v>125</v>
      </c>
      <c r="BE58">
        <v>305125</v>
      </c>
      <c r="BF58" t="str">
        <v>No</v>
      </c>
      <c r="BG58">
        <v>33563.75</v>
      </c>
      <c r="BH58">
        <v>-21358.75</v>
      </c>
      <c r="BI58">
        <v>45301</v>
      </c>
      <c r="BJ58" t="str">
        <v>High</v>
      </c>
      <c r="BK58" t="str">
        <v>Enterprise</v>
      </c>
      <c r="BL58">
        <v>0.23</v>
      </c>
      <c r="BP58">
        <v>64829</v>
      </c>
      <c r="BQ58" t="str">
        <v>France</v>
      </c>
      <c r="BR58" t="str">
        <v>Paseo</v>
      </c>
      <c r="BS58">
        <v>2441</v>
      </c>
      <c r="BT58">
        <v>10</v>
      </c>
      <c r="BU58">
        <v>125</v>
      </c>
      <c r="BV58">
        <v>305125</v>
      </c>
      <c r="BW58" t="str">
        <v>No</v>
      </c>
      <c r="BX58">
        <v>33563.75</v>
      </c>
      <c r="BY58">
        <v>-21358.75</v>
      </c>
      <c r="BZ58">
        <v>45301</v>
      </c>
      <c r="CA58" t="str">
        <v>High</v>
      </c>
      <c r="CB58" t="str">
        <v>Enterprise</v>
      </c>
      <c r="CC58">
        <v>0.23</v>
      </c>
    </row>
    <row r="59" spans="3:81" x14ac:dyDescent="0.25">
      <c r="C59">
        <v>55445</v>
      </c>
      <c r="D59" t="str">
        <v>Ireland</v>
      </c>
      <c r="E59" t="str">
        <v>Amarilla</v>
      </c>
      <c r="F59">
        <v>2750</v>
      </c>
      <c r="G59">
        <v>260</v>
      </c>
      <c r="H59">
        <v>350</v>
      </c>
      <c r="I59">
        <v>962500</v>
      </c>
      <c r="J59" t="str">
        <v>No</v>
      </c>
      <c r="K59">
        <v>0</v>
      </c>
      <c r="L59">
        <v>247500</v>
      </c>
      <c r="M59">
        <v>45403</v>
      </c>
      <c r="N59" t="str">
        <v>None</v>
      </c>
      <c r="O59" t="str">
        <v>Government</v>
      </c>
      <c r="P59">
        <v>0.18</v>
      </c>
      <c r="S59">
        <v>36787</v>
      </c>
      <c r="T59" t="str">
        <v>France</v>
      </c>
      <c r="U59" t="str">
        <v>Carretera</v>
      </c>
      <c r="V59">
        <v>2671</v>
      </c>
      <c r="W59">
        <v>3</v>
      </c>
      <c r="X59">
        <v>12</v>
      </c>
      <c r="Y59">
        <v>32052</v>
      </c>
      <c r="Z59" t="str">
        <v>Yes</v>
      </c>
      <c r="AA59">
        <v>320.52</v>
      </c>
      <c r="AB59">
        <v>23718.48</v>
      </c>
      <c r="AC59">
        <v>45342</v>
      </c>
      <c r="AD59" t="str">
        <v>Low</v>
      </c>
      <c r="AE59" t="str">
        <v>Channel Partners</v>
      </c>
      <c r="AF59">
        <v>0.23</v>
      </c>
      <c r="AI59">
        <v>93666</v>
      </c>
      <c r="AJ59" t="str">
        <v>France</v>
      </c>
      <c r="AK59" t="str">
        <v>Paseo</v>
      </c>
      <c r="AL59">
        <v>1324</v>
      </c>
      <c r="AM59">
        <v>10</v>
      </c>
      <c r="AN59">
        <v>300</v>
      </c>
      <c r="AO59">
        <v>397200</v>
      </c>
      <c r="AP59" t="str">
        <v>Yes</v>
      </c>
      <c r="AQ59">
        <v>35748</v>
      </c>
      <c r="AR59">
        <v>30452</v>
      </c>
      <c r="AS59">
        <v>45329</v>
      </c>
      <c r="AT59" t="str">
        <v>Medium</v>
      </c>
      <c r="AU59" t="str">
        <v>Small Business</v>
      </c>
      <c r="AV59">
        <v>0.23</v>
      </c>
      <c r="AY59">
        <v>85111</v>
      </c>
      <c r="AZ59" t="str">
        <v>France</v>
      </c>
      <c r="BA59" t="str">
        <v>Paseo</v>
      </c>
      <c r="BB59">
        <v>1303</v>
      </c>
      <c r="BC59">
        <v>10</v>
      </c>
      <c r="BD59">
        <v>20</v>
      </c>
      <c r="BE59">
        <v>26060</v>
      </c>
      <c r="BF59" t="str">
        <v>No</v>
      </c>
      <c r="BG59">
        <v>1303</v>
      </c>
      <c r="BH59">
        <v>11727</v>
      </c>
      <c r="BI59">
        <v>45310</v>
      </c>
      <c r="BJ59" t="str">
        <v>Medium</v>
      </c>
      <c r="BK59" t="str">
        <v>Government</v>
      </c>
      <c r="BL59">
        <v>0.23</v>
      </c>
      <c r="BP59">
        <v>85111</v>
      </c>
      <c r="BQ59" t="str">
        <v>France</v>
      </c>
      <c r="BR59" t="str">
        <v>Paseo</v>
      </c>
      <c r="BS59">
        <v>1303</v>
      </c>
      <c r="BT59">
        <v>10</v>
      </c>
      <c r="BU59">
        <v>20</v>
      </c>
      <c r="BV59">
        <v>26060</v>
      </c>
      <c r="BW59" t="str">
        <v>No</v>
      </c>
      <c r="BX59">
        <v>1303</v>
      </c>
      <c r="BY59">
        <v>11727</v>
      </c>
      <c r="BZ59">
        <v>45310</v>
      </c>
      <c r="CA59" t="str">
        <v>Medium</v>
      </c>
      <c r="CB59" t="str">
        <v>Government</v>
      </c>
      <c r="CC59">
        <v>0.23</v>
      </c>
    </row>
    <row r="60" spans="3:81" x14ac:dyDescent="0.25">
      <c r="C60">
        <v>36340</v>
      </c>
      <c r="D60" t="str">
        <v>Netherlands</v>
      </c>
      <c r="E60" t="str">
        <v>Amarilla</v>
      </c>
      <c r="F60">
        <v>888</v>
      </c>
      <c r="G60">
        <v>260</v>
      </c>
      <c r="H60">
        <v>300</v>
      </c>
      <c r="I60">
        <v>266400</v>
      </c>
      <c r="J60" t="str">
        <v>Yes</v>
      </c>
      <c r="K60">
        <v>37296</v>
      </c>
      <c r="L60">
        <v>7104</v>
      </c>
      <c r="M60">
        <v>45403</v>
      </c>
      <c r="N60" t="str">
        <v>High</v>
      </c>
      <c r="O60" t="str">
        <v>Small Business</v>
      </c>
      <c r="P60">
        <v>0.2</v>
      </c>
      <c r="S60">
        <v>48340</v>
      </c>
      <c r="T60" t="str">
        <v>France</v>
      </c>
      <c r="U60" t="str">
        <v>Carretera</v>
      </c>
      <c r="V60">
        <v>1790</v>
      </c>
      <c r="W60">
        <v>3</v>
      </c>
      <c r="X60">
        <v>350</v>
      </c>
      <c r="Y60">
        <v>626500</v>
      </c>
      <c r="Z60" t="str">
        <v>Yes</v>
      </c>
      <c r="AA60">
        <v>81445</v>
      </c>
      <c r="AB60">
        <v>79655</v>
      </c>
      <c r="AC60">
        <v>45347</v>
      </c>
      <c r="AD60" t="str">
        <v>High</v>
      </c>
      <c r="AE60" t="str">
        <v>Government</v>
      </c>
      <c r="AF60">
        <v>0.23</v>
      </c>
      <c r="AI60">
        <v>98174</v>
      </c>
      <c r="AJ60" t="str">
        <v>France</v>
      </c>
      <c r="AK60" t="str">
        <v>Paseo</v>
      </c>
      <c r="AL60">
        <v>2101</v>
      </c>
      <c r="AM60">
        <v>10</v>
      </c>
      <c r="AN60">
        <v>15</v>
      </c>
      <c r="AO60">
        <v>31515</v>
      </c>
      <c r="AP60" t="str">
        <v>Yes</v>
      </c>
      <c r="AQ60">
        <v>2206.0500000000002</v>
      </c>
      <c r="AR60">
        <v>8298.9500000000007</v>
      </c>
      <c r="AS60">
        <v>45352</v>
      </c>
      <c r="AT60" t="str">
        <v>Medium</v>
      </c>
      <c r="AU60" t="str">
        <v>Midmarket</v>
      </c>
      <c r="AV60">
        <v>0.23</v>
      </c>
      <c r="AY60">
        <v>46068</v>
      </c>
      <c r="AZ60" t="str">
        <v>France</v>
      </c>
      <c r="BA60" t="str">
        <v>Paseo</v>
      </c>
      <c r="BB60">
        <v>1055</v>
      </c>
      <c r="BC60">
        <v>10</v>
      </c>
      <c r="BD60">
        <v>12</v>
      </c>
      <c r="BE60">
        <v>12660</v>
      </c>
      <c r="BF60" t="str">
        <v>No</v>
      </c>
      <c r="BG60">
        <v>253.2</v>
      </c>
      <c r="BH60">
        <v>9241.7999999999993</v>
      </c>
      <c r="BI60">
        <v>45320</v>
      </c>
      <c r="BJ60" t="str">
        <v>Low</v>
      </c>
      <c r="BK60" t="str">
        <v>Channel Partners</v>
      </c>
      <c r="BL60">
        <v>0.23</v>
      </c>
      <c r="BP60">
        <v>46068</v>
      </c>
      <c r="BQ60" t="str">
        <v>France</v>
      </c>
      <c r="BR60" t="str">
        <v>Paseo</v>
      </c>
      <c r="BS60">
        <v>1055</v>
      </c>
      <c r="BT60">
        <v>10</v>
      </c>
      <c r="BU60">
        <v>12</v>
      </c>
      <c r="BV60">
        <v>12660</v>
      </c>
      <c r="BW60" t="str">
        <v>No</v>
      </c>
      <c r="BX60">
        <v>253.2</v>
      </c>
      <c r="BY60">
        <v>9241.7999999999993</v>
      </c>
      <c r="BZ60">
        <v>45320</v>
      </c>
      <c r="CA60" t="str">
        <v>Low</v>
      </c>
      <c r="CB60" t="str">
        <v>Channel Partners</v>
      </c>
      <c r="CC60">
        <v>0.23</v>
      </c>
    </row>
    <row r="61" spans="3:81" x14ac:dyDescent="0.25">
      <c r="C61">
        <v>65830</v>
      </c>
      <c r="D61" t="str">
        <v>Netherlands</v>
      </c>
      <c r="E61" t="str">
        <v>Amarilla</v>
      </c>
      <c r="F61">
        <v>3520.5</v>
      </c>
      <c r="G61">
        <v>260</v>
      </c>
      <c r="H61">
        <v>12</v>
      </c>
      <c r="I61">
        <v>42246</v>
      </c>
      <c r="J61" t="str">
        <v>No</v>
      </c>
      <c r="K61">
        <v>4224.6000000000004</v>
      </c>
      <c r="L61">
        <v>27459.899999999998</v>
      </c>
      <c r="M61">
        <v>45414</v>
      </c>
      <c r="N61" t="str">
        <v>High</v>
      </c>
      <c r="O61" t="str">
        <v>Channel Partners</v>
      </c>
      <c r="P61">
        <v>0.2</v>
      </c>
      <c r="S61">
        <v>67588</v>
      </c>
      <c r="T61" t="str">
        <v>France</v>
      </c>
      <c r="U61" t="str">
        <v>VTT</v>
      </c>
      <c r="V61">
        <v>1281</v>
      </c>
      <c r="W61">
        <v>250</v>
      </c>
      <c r="X61">
        <v>350</v>
      </c>
      <c r="Y61">
        <v>448350</v>
      </c>
      <c r="Z61" t="str">
        <v>No</v>
      </c>
      <c r="AA61">
        <v>62769</v>
      </c>
      <c r="AB61">
        <v>52521</v>
      </c>
      <c r="AC61">
        <v>45349</v>
      </c>
      <c r="AD61" t="str">
        <v>High</v>
      </c>
      <c r="AE61" t="str">
        <v>Government</v>
      </c>
      <c r="AF61">
        <v>0.23</v>
      </c>
      <c r="AI61">
        <v>74082</v>
      </c>
      <c r="AJ61" t="str">
        <v>France</v>
      </c>
      <c r="AK61" t="str">
        <v>Paseo</v>
      </c>
      <c r="AL61">
        <v>1594</v>
      </c>
      <c r="AM61">
        <v>10</v>
      </c>
      <c r="AN61">
        <v>350</v>
      </c>
      <c r="AO61">
        <v>557900</v>
      </c>
      <c r="AP61" t="str">
        <v>No</v>
      </c>
      <c r="AQ61">
        <v>66948</v>
      </c>
      <c r="AR61">
        <v>76512</v>
      </c>
      <c r="AS61">
        <v>45354</v>
      </c>
      <c r="AT61" t="str">
        <v>High</v>
      </c>
      <c r="AU61" t="str">
        <v>Government</v>
      </c>
      <c r="AV61">
        <v>0.23</v>
      </c>
      <c r="AY61">
        <v>93666</v>
      </c>
      <c r="AZ61" t="str">
        <v>France</v>
      </c>
      <c r="BA61" t="str">
        <v>Paseo</v>
      </c>
      <c r="BB61">
        <v>1324</v>
      </c>
      <c r="BC61">
        <v>10</v>
      </c>
      <c r="BD61">
        <v>300</v>
      </c>
      <c r="BE61">
        <v>397200</v>
      </c>
      <c r="BF61" t="str">
        <v>Yes</v>
      </c>
      <c r="BG61">
        <v>35748</v>
      </c>
      <c r="BH61">
        <v>30452</v>
      </c>
      <c r="BI61">
        <v>45329</v>
      </c>
      <c r="BJ61" t="str">
        <v>Medium</v>
      </c>
      <c r="BK61" t="str">
        <v>Small Business</v>
      </c>
      <c r="BL61">
        <v>0.23</v>
      </c>
      <c r="BP61">
        <v>93666</v>
      </c>
      <c r="BQ61" t="str">
        <v>France</v>
      </c>
      <c r="BR61" t="str">
        <v>Paseo</v>
      </c>
      <c r="BS61">
        <v>1324</v>
      </c>
      <c r="BT61">
        <v>10</v>
      </c>
      <c r="BU61">
        <v>300</v>
      </c>
      <c r="BV61">
        <v>397200</v>
      </c>
      <c r="BW61" t="str">
        <v>Yes</v>
      </c>
      <c r="BX61">
        <v>35748</v>
      </c>
      <c r="BY61">
        <v>30452</v>
      </c>
      <c r="BZ61">
        <v>45329</v>
      </c>
      <c r="CA61" t="str">
        <v>Medium</v>
      </c>
      <c r="CB61" t="str">
        <v>Small Business</v>
      </c>
      <c r="CC61">
        <v>0.23</v>
      </c>
    </row>
    <row r="62" spans="3:81" x14ac:dyDescent="0.25">
      <c r="C62">
        <v>45716</v>
      </c>
      <c r="D62" t="str">
        <v>Ireland</v>
      </c>
      <c r="E62" t="str">
        <v>Amarilla</v>
      </c>
      <c r="F62">
        <v>1731</v>
      </c>
      <c r="G62">
        <v>260</v>
      </c>
      <c r="H62">
        <v>7</v>
      </c>
      <c r="I62">
        <v>12117</v>
      </c>
      <c r="J62" t="str">
        <v>No</v>
      </c>
      <c r="K62">
        <v>1696.38</v>
      </c>
      <c r="L62">
        <v>1765.619999999999</v>
      </c>
      <c r="M62">
        <v>45421</v>
      </c>
      <c r="N62" t="str">
        <v>High</v>
      </c>
      <c r="O62" t="str">
        <v>Government</v>
      </c>
      <c r="P62">
        <v>0.18</v>
      </c>
      <c r="S62">
        <v>13656</v>
      </c>
      <c r="T62" t="str">
        <v>France</v>
      </c>
      <c r="U62" t="str">
        <v>Montana</v>
      </c>
      <c r="V62">
        <v>1901</v>
      </c>
      <c r="W62">
        <v>5</v>
      </c>
      <c r="X62">
        <v>12</v>
      </c>
      <c r="Y62">
        <v>22812</v>
      </c>
      <c r="Z62" t="str">
        <v>No</v>
      </c>
      <c r="AA62">
        <v>684.36</v>
      </c>
      <c r="AB62">
        <v>16424.64</v>
      </c>
      <c r="AC62">
        <v>45351</v>
      </c>
      <c r="AD62" t="str">
        <v>Low</v>
      </c>
      <c r="AE62" t="str">
        <v>Channel Partners</v>
      </c>
      <c r="AF62">
        <v>0.23</v>
      </c>
      <c r="AI62">
        <v>75053</v>
      </c>
      <c r="AJ62" t="str">
        <v>France</v>
      </c>
      <c r="AK62" t="str">
        <v>Paseo</v>
      </c>
      <c r="AL62">
        <v>3801</v>
      </c>
      <c r="AM62">
        <v>10</v>
      </c>
      <c r="AN62">
        <v>15</v>
      </c>
      <c r="AO62">
        <v>57015</v>
      </c>
      <c r="AP62" t="str">
        <v>No</v>
      </c>
      <c r="AQ62">
        <v>3420.8999999999996</v>
      </c>
      <c r="AR62">
        <v>15584.100000000002</v>
      </c>
      <c r="AS62">
        <v>45368</v>
      </c>
      <c r="AT62" t="str">
        <v>Medium</v>
      </c>
      <c r="AU62" t="str">
        <v>Midmarket</v>
      </c>
      <c r="AV62">
        <v>0.23</v>
      </c>
      <c r="AY62">
        <v>98174</v>
      </c>
      <c r="AZ62" t="str">
        <v>France</v>
      </c>
      <c r="BA62" t="str">
        <v>Paseo</v>
      </c>
      <c r="BB62">
        <v>2101</v>
      </c>
      <c r="BC62">
        <v>10</v>
      </c>
      <c r="BD62">
        <v>15</v>
      </c>
      <c r="BE62">
        <v>31515</v>
      </c>
      <c r="BF62" t="str">
        <v>Yes</v>
      </c>
      <c r="BG62">
        <v>2206.0500000000002</v>
      </c>
      <c r="BH62">
        <v>8298.9500000000007</v>
      </c>
      <c r="BI62">
        <v>45352</v>
      </c>
      <c r="BJ62" t="str">
        <v>Medium</v>
      </c>
      <c r="BK62" t="str">
        <v>Midmarket</v>
      </c>
      <c r="BL62">
        <v>0.23</v>
      </c>
      <c r="BP62">
        <v>98174</v>
      </c>
      <c r="BQ62" t="str">
        <v>France</v>
      </c>
      <c r="BR62" t="str">
        <v>Paseo</v>
      </c>
      <c r="BS62">
        <v>2101</v>
      </c>
      <c r="BT62">
        <v>10</v>
      </c>
      <c r="BU62">
        <v>15</v>
      </c>
      <c r="BV62">
        <v>31515</v>
      </c>
      <c r="BW62" t="str">
        <v>Yes</v>
      </c>
      <c r="BX62">
        <v>2206.0500000000002</v>
      </c>
      <c r="BY62">
        <v>8298.9500000000007</v>
      </c>
      <c r="BZ62">
        <v>45352</v>
      </c>
      <c r="CA62" t="str">
        <v>Medium</v>
      </c>
      <c r="CB62" t="str">
        <v>Midmarket</v>
      </c>
      <c r="CC62">
        <v>0.23</v>
      </c>
    </row>
    <row r="63" spans="3:81" x14ac:dyDescent="0.25">
      <c r="C63">
        <v>57751</v>
      </c>
      <c r="D63" t="str">
        <v>Spain</v>
      </c>
      <c r="E63" t="str">
        <v>Amarilla</v>
      </c>
      <c r="F63">
        <v>2157</v>
      </c>
      <c r="G63">
        <v>260</v>
      </c>
      <c r="H63">
        <v>15</v>
      </c>
      <c r="I63">
        <v>32355</v>
      </c>
      <c r="J63" t="str">
        <v>No</v>
      </c>
      <c r="K63">
        <v>3559.05</v>
      </c>
      <c r="L63">
        <v>7225.9500000000007</v>
      </c>
      <c r="M63">
        <v>45428</v>
      </c>
      <c r="N63" t="str">
        <v>High</v>
      </c>
      <c r="O63" t="str">
        <v>Midmarket</v>
      </c>
      <c r="P63">
        <v>0.22</v>
      </c>
      <c r="S63">
        <v>92123</v>
      </c>
      <c r="T63" t="str">
        <v>France</v>
      </c>
      <c r="U63" t="str">
        <v>Carretera</v>
      </c>
      <c r="V63">
        <v>2155</v>
      </c>
      <c r="W63">
        <v>3</v>
      </c>
      <c r="X63">
        <v>350</v>
      </c>
      <c r="Y63">
        <v>754250</v>
      </c>
      <c r="Z63" t="str">
        <v>Yes</v>
      </c>
      <c r="AA63">
        <v>7542.5</v>
      </c>
      <c r="AB63">
        <v>186407.5</v>
      </c>
      <c r="AC63">
        <v>45351</v>
      </c>
      <c r="AD63" t="str">
        <v>Low</v>
      </c>
      <c r="AE63" t="str">
        <v>Government</v>
      </c>
      <c r="AF63">
        <v>0.23</v>
      </c>
      <c r="AI63">
        <v>28903</v>
      </c>
      <c r="AJ63" t="str">
        <v>France</v>
      </c>
      <c r="AK63" t="str">
        <v>Paseo</v>
      </c>
      <c r="AL63">
        <v>2434.5</v>
      </c>
      <c r="AM63">
        <v>10</v>
      </c>
      <c r="AN63">
        <v>300</v>
      </c>
      <c r="AO63">
        <v>730350</v>
      </c>
      <c r="AP63" t="str">
        <v>No</v>
      </c>
      <c r="AQ63">
        <v>21910.5</v>
      </c>
      <c r="AR63">
        <v>99814.5</v>
      </c>
      <c r="AS63">
        <v>45383</v>
      </c>
      <c r="AT63" t="str">
        <v>Low</v>
      </c>
      <c r="AU63" t="str">
        <v>Small Business</v>
      </c>
      <c r="AV63">
        <v>0.23</v>
      </c>
      <c r="AY63">
        <v>74082</v>
      </c>
      <c r="AZ63" t="str">
        <v>France</v>
      </c>
      <c r="BA63" t="str">
        <v>Paseo</v>
      </c>
      <c r="BB63">
        <v>1594</v>
      </c>
      <c r="BC63">
        <v>10</v>
      </c>
      <c r="BD63">
        <v>350</v>
      </c>
      <c r="BE63">
        <v>557900</v>
      </c>
      <c r="BF63" t="str">
        <v>No</v>
      </c>
      <c r="BG63">
        <v>66948</v>
      </c>
      <c r="BH63">
        <v>76512</v>
      </c>
      <c r="BI63">
        <v>45354</v>
      </c>
      <c r="BJ63" t="str">
        <v>High</v>
      </c>
      <c r="BK63" t="str">
        <v>Government</v>
      </c>
      <c r="BL63">
        <v>0.23</v>
      </c>
      <c r="BP63">
        <v>74082</v>
      </c>
      <c r="BQ63" t="str">
        <v>France</v>
      </c>
      <c r="BR63" t="str">
        <v>Paseo</v>
      </c>
      <c r="BS63">
        <v>1594</v>
      </c>
      <c r="BT63">
        <v>10</v>
      </c>
      <c r="BU63">
        <v>350</v>
      </c>
      <c r="BV63">
        <v>557900</v>
      </c>
      <c r="BW63" t="str">
        <v>No</v>
      </c>
      <c r="BX63">
        <v>66948</v>
      </c>
      <c r="BY63">
        <v>76512</v>
      </c>
      <c r="BZ63">
        <v>45354</v>
      </c>
      <c r="CA63" t="str">
        <v>High</v>
      </c>
      <c r="CB63" t="str">
        <v>Government</v>
      </c>
      <c r="CC63">
        <v>0.23</v>
      </c>
    </row>
    <row r="64" spans="3:81" x14ac:dyDescent="0.25">
      <c r="C64">
        <v>74064</v>
      </c>
      <c r="D64" t="str">
        <v>Netherlands</v>
      </c>
      <c r="E64" t="str">
        <v>Amarilla</v>
      </c>
      <c r="F64">
        <v>1228</v>
      </c>
      <c r="G64">
        <v>260</v>
      </c>
      <c r="H64">
        <v>350</v>
      </c>
      <c r="I64">
        <v>429800</v>
      </c>
      <c r="J64" t="str">
        <v>Yes</v>
      </c>
      <c r="K64">
        <v>21490</v>
      </c>
      <c r="L64">
        <v>89030</v>
      </c>
      <c r="M64">
        <v>45429</v>
      </c>
      <c r="N64" t="str">
        <v>Medium</v>
      </c>
      <c r="O64" t="str">
        <v>Government</v>
      </c>
      <c r="P64">
        <v>0.2</v>
      </c>
      <c r="S64">
        <v>98174</v>
      </c>
      <c r="T64" t="str">
        <v>France</v>
      </c>
      <c r="U64" t="str">
        <v>Paseo</v>
      </c>
      <c r="V64">
        <v>2101</v>
      </c>
      <c r="W64">
        <v>10</v>
      </c>
      <c r="X64">
        <v>15</v>
      </c>
      <c r="Y64">
        <v>31515</v>
      </c>
      <c r="Z64" t="str">
        <v>Yes</v>
      </c>
      <c r="AA64">
        <v>2206.0500000000002</v>
      </c>
      <c r="AB64">
        <v>8298.9500000000007</v>
      </c>
      <c r="AC64">
        <v>45352</v>
      </c>
      <c r="AD64" t="str">
        <v>Medium</v>
      </c>
      <c r="AE64" t="str">
        <v>Midmarket</v>
      </c>
      <c r="AF64">
        <v>0.23</v>
      </c>
      <c r="AI64">
        <v>54455</v>
      </c>
      <c r="AJ64" t="str">
        <v>France</v>
      </c>
      <c r="AK64" t="str">
        <v>Paseo</v>
      </c>
      <c r="AL64">
        <v>1535</v>
      </c>
      <c r="AM64">
        <v>10</v>
      </c>
      <c r="AN64">
        <v>20</v>
      </c>
      <c r="AO64">
        <v>30700</v>
      </c>
      <c r="AP64" t="str">
        <v>No</v>
      </c>
      <c r="AQ64">
        <v>2149</v>
      </c>
      <c r="AR64">
        <v>13201</v>
      </c>
      <c r="AS64">
        <v>45392</v>
      </c>
      <c r="AT64" t="str">
        <v>Medium</v>
      </c>
      <c r="AU64" t="str">
        <v>Government</v>
      </c>
      <c r="AV64">
        <v>0.23</v>
      </c>
      <c r="AY64">
        <v>75053</v>
      </c>
      <c r="AZ64" t="str">
        <v>France</v>
      </c>
      <c r="BA64" t="str">
        <v>Paseo</v>
      </c>
      <c r="BB64">
        <v>3801</v>
      </c>
      <c r="BC64">
        <v>10</v>
      </c>
      <c r="BD64">
        <v>15</v>
      </c>
      <c r="BE64">
        <v>57015</v>
      </c>
      <c r="BF64" t="str">
        <v>No</v>
      </c>
      <c r="BG64">
        <v>3420.8999999999996</v>
      </c>
      <c r="BH64">
        <v>15584.100000000002</v>
      </c>
      <c r="BI64">
        <v>45368</v>
      </c>
      <c r="BJ64" t="str">
        <v>Medium</v>
      </c>
      <c r="BK64" t="str">
        <v>Midmarket</v>
      </c>
      <c r="BL64">
        <v>0.23</v>
      </c>
      <c r="BP64">
        <v>75053</v>
      </c>
      <c r="BQ64" t="str">
        <v>France</v>
      </c>
      <c r="BR64" t="str">
        <v>Paseo</v>
      </c>
      <c r="BS64">
        <v>3801</v>
      </c>
      <c r="BT64">
        <v>10</v>
      </c>
      <c r="BU64">
        <v>15</v>
      </c>
      <c r="BV64">
        <v>57015</v>
      </c>
      <c r="BW64" t="str">
        <v>No</v>
      </c>
      <c r="BX64">
        <v>3420.8999999999996</v>
      </c>
      <c r="BY64">
        <v>15584.100000000002</v>
      </c>
      <c r="BZ64">
        <v>45368</v>
      </c>
      <c r="CA64" t="str">
        <v>Medium</v>
      </c>
      <c r="CB64" t="str">
        <v>Midmarket</v>
      </c>
      <c r="CC64">
        <v>0.23</v>
      </c>
    </row>
    <row r="65" spans="3:81" x14ac:dyDescent="0.25">
      <c r="C65">
        <v>23817</v>
      </c>
      <c r="D65" t="str">
        <v>Germany</v>
      </c>
      <c r="E65" t="str">
        <v>Amarilla</v>
      </c>
      <c r="F65">
        <v>994</v>
      </c>
      <c r="G65">
        <v>260</v>
      </c>
      <c r="H65">
        <v>125</v>
      </c>
      <c r="I65">
        <v>124250</v>
      </c>
      <c r="J65" t="str">
        <v>No</v>
      </c>
      <c r="K65">
        <v>8697.5</v>
      </c>
      <c r="L65">
        <v>-3727.5</v>
      </c>
      <c r="M65">
        <v>45432</v>
      </c>
      <c r="N65" t="str">
        <v>Medium</v>
      </c>
      <c r="O65" t="str">
        <v>Enterprise</v>
      </c>
      <c r="P65">
        <v>0.19</v>
      </c>
      <c r="S65">
        <v>74082</v>
      </c>
      <c r="T65" t="str">
        <v>France</v>
      </c>
      <c r="U65" t="str">
        <v>Paseo</v>
      </c>
      <c r="V65">
        <v>1594</v>
      </c>
      <c r="W65">
        <v>10</v>
      </c>
      <c r="X65">
        <v>350</v>
      </c>
      <c r="Y65">
        <v>557900</v>
      </c>
      <c r="Z65" t="str">
        <v>No</v>
      </c>
      <c r="AA65">
        <v>66948</v>
      </c>
      <c r="AB65">
        <v>76512</v>
      </c>
      <c r="AC65">
        <v>45354</v>
      </c>
      <c r="AD65" t="str">
        <v>High</v>
      </c>
      <c r="AE65" t="str">
        <v>Government</v>
      </c>
      <c r="AF65">
        <v>0.23</v>
      </c>
      <c r="AI65">
        <v>70682</v>
      </c>
      <c r="AJ65" t="str">
        <v>France</v>
      </c>
      <c r="AK65" t="str">
        <v>Paseo</v>
      </c>
      <c r="AL65">
        <v>1954</v>
      </c>
      <c r="AM65">
        <v>10</v>
      </c>
      <c r="AN65">
        <v>20</v>
      </c>
      <c r="AO65">
        <v>39080</v>
      </c>
      <c r="AP65" t="str">
        <v>Yes</v>
      </c>
      <c r="AQ65">
        <v>3908</v>
      </c>
      <c r="AR65">
        <v>15632</v>
      </c>
      <c r="AS65">
        <v>45408</v>
      </c>
      <c r="AT65" t="str">
        <v>High</v>
      </c>
      <c r="AU65" t="str">
        <v>Government</v>
      </c>
      <c r="AV65">
        <v>0.23</v>
      </c>
      <c r="AY65">
        <v>28903</v>
      </c>
      <c r="AZ65" t="str">
        <v>France</v>
      </c>
      <c r="BA65" t="str">
        <v>Paseo</v>
      </c>
      <c r="BB65">
        <v>2434.5</v>
      </c>
      <c r="BC65">
        <v>10</v>
      </c>
      <c r="BD65">
        <v>300</v>
      </c>
      <c r="BE65">
        <v>730350</v>
      </c>
      <c r="BF65" t="str">
        <v>No</v>
      </c>
      <c r="BG65">
        <v>21910.5</v>
      </c>
      <c r="BH65">
        <v>99814.5</v>
      </c>
      <c r="BI65">
        <v>45383</v>
      </c>
      <c r="BJ65" t="str">
        <v>Low</v>
      </c>
      <c r="BK65" t="str">
        <v>Small Business</v>
      </c>
      <c r="BL65">
        <v>0.23</v>
      </c>
      <c r="BP65">
        <v>28903</v>
      </c>
      <c r="BQ65" t="str">
        <v>France</v>
      </c>
      <c r="BR65" t="str">
        <v>Paseo</v>
      </c>
      <c r="BS65">
        <v>2434.5</v>
      </c>
      <c r="BT65">
        <v>10</v>
      </c>
      <c r="BU65">
        <v>300</v>
      </c>
      <c r="BV65">
        <v>730350</v>
      </c>
      <c r="BW65" t="str">
        <v>No</v>
      </c>
      <c r="BX65">
        <v>21910.5</v>
      </c>
      <c r="BY65">
        <v>99814.5</v>
      </c>
      <c r="BZ65">
        <v>45383</v>
      </c>
      <c r="CA65" t="str">
        <v>Low</v>
      </c>
      <c r="CB65" t="str">
        <v>Small Business</v>
      </c>
      <c r="CC65">
        <v>0.23</v>
      </c>
    </row>
    <row r="66" spans="3:81" x14ac:dyDescent="0.25">
      <c r="C66">
        <v>93104</v>
      </c>
      <c r="D66" t="str">
        <v>Spain</v>
      </c>
      <c r="E66" t="str">
        <v>Amarilla</v>
      </c>
      <c r="F66">
        <v>2039</v>
      </c>
      <c r="G66">
        <v>260</v>
      </c>
      <c r="H66">
        <v>20</v>
      </c>
      <c r="I66">
        <v>40780</v>
      </c>
      <c r="J66" t="str">
        <v>No</v>
      </c>
      <c r="K66">
        <v>4078</v>
      </c>
      <c r="L66">
        <v>16312</v>
      </c>
      <c r="M66">
        <v>45436</v>
      </c>
      <c r="N66" t="str">
        <v>High</v>
      </c>
      <c r="O66" t="str">
        <v>Government</v>
      </c>
      <c r="P66">
        <v>0.22</v>
      </c>
      <c r="S66">
        <v>18671</v>
      </c>
      <c r="T66" t="str">
        <v>France</v>
      </c>
      <c r="U66" t="str">
        <v>Montana</v>
      </c>
      <c r="V66">
        <v>1666</v>
      </c>
      <c r="W66">
        <v>5</v>
      </c>
      <c r="X66">
        <v>350</v>
      </c>
      <c r="Y66">
        <v>583100</v>
      </c>
      <c r="Z66" t="str">
        <v>Yes</v>
      </c>
      <c r="AA66">
        <v>52479</v>
      </c>
      <c r="AB66">
        <v>97461</v>
      </c>
      <c r="AC66">
        <v>45355</v>
      </c>
      <c r="AD66" t="str">
        <v>Medium</v>
      </c>
      <c r="AE66" t="str">
        <v>Government</v>
      </c>
      <c r="AF66">
        <v>0.23</v>
      </c>
      <c r="AI66">
        <v>10786</v>
      </c>
      <c r="AJ66" t="str">
        <v>France</v>
      </c>
      <c r="AK66" t="str">
        <v>Paseo</v>
      </c>
      <c r="AL66">
        <v>1901</v>
      </c>
      <c r="AM66">
        <v>10</v>
      </c>
      <c r="AN66">
        <v>12</v>
      </c>
      <c r="AO66">
        <v>22812</v>
      </c>
      <c r="AP66" t="str">
        <v>Yes</v>
      </c>
      <c r="AQ66">
        <v>684.36</v>
      </c>
      <c r="AR66">
        <v>16424.64</v>
      </c>
      <c r="AS66">
        <v>45415</v>
      </c>
      <c r="AT66" t="str">
        <v>Low</v>
      </c>
      <c r="AU66" t="str">
        <v>Channel Partners</v>
      </c>
      <c r="AV66">
        <v>0.23</v>
      </c>
      <c r="AY66">
        <v>54455</v>
      </c>
      <c r="AZ66" t="str">
        <v>France</v>
      </c>
      <c r="BA66" t="str">
        <v>Paseo</v>
      </c>
      <c r="BB66">
        <v>1535</v>
      </c>
      <c r="BC66">
        <v>10</v>
      </c>
      <c r="BD66">
        <v>20</v>
      </c>
      <c r="BE66">
        <v>30700</v>
      </c>
      <c r="BF66" t="str">
        <v>No</v>
      </c>
      <c r="BG66">
        <v>2149</v>
      </c>
      <c r="BH66">
        <v>13201</v>
      </c>
      <c r="BI66">
        <v>45392</v>
      </c>
      <c r="BJ66" t="str">
        <v>Medium</v>
      </c>
      <c r="BK66" t="str">
        <v>Government</v>
      </c>
      <c r="BL66">
        <v>0.23</v>
      </c>
      <c r="BP66">
        <v>54455</v>
      </c>
      <c r="BQ66" t="str">
        <v>France</v>
      </c>
      <c r="BR66" t="str">
        <v>Paseo</v>
      </c>
      <c r="BS66">
        <v>1535</v>
      </c>
      <c r="BT66">
        <v>10</v>
      </c>
      <c r="BU66">
        <v>20</v>
      </c>
      <c r="BV66">
        <v>30700</v>
      </c>
      <c r="BW66" t="str">
        <v>No</v>
      </c>
      <c r="BX66">
        <v>2149</v>
      </c>
      <c r="BY66">
        <v>13201</v>
      </c>
      <c r="BZ66">
        <v>45392</v>
      </c>
      <c r="CA66" t="str">
        <v>Medium</v>
      </c>
      <c r="CB66" t="str">
        <v>Government</v>
      </c>
      <c r="CC66">
        <v>0.23</v>
      </c>
    </row>
    <row r="67" spans="3:81" x14ac:dyDescent="0.25">
      <c r="C67">
        <v>86096</v>
      </c>
      <c r="D67" t="str">
        <v>Spain</v>
      </c>
      <c r="E67" t="str">
        <v>Amarilla</v>
      </c>
      <c r="F67">
        <v>1870</v>
      </c>
      <c r="G67">
        <v>260</v>
      </c>
      <c r="H67">
        <v>15</v>
      </c>
      <c r="I67">
        <v>28050</v>
      </c>
      <c r="J67" t="str">
        <v>Yes</v>
      </c>
      <c r="K67">
        <v>3927</v>
      </c>
      <c r="L67">
        <v>5423</v>
      </c>
      <c r="M67">
        <v>45438</v>
      </c>
      <c r="N67" t="str">
        <v>High</v>
      </c>
      <c r="O67" t="str">
        <v>Midmarket</v>
      </c>
      <c r="P67">
        <v>0.22</v>
      </c>
      <c r="S67">
        <v>39245</v>
      </c>
      <c r="T67" t="str">
        <v>France</v>
      </c>
      <c r="U67" t="str">
        <v>Carretera</v>
      </c>
      <c r="V67">
        <v>2487</v>
      </c>
      <c r="W67">
        <v>3</v>
      </c>
      <c r="X67">
        <v>7</v>
      </c>
      <c r="Y67">
        <v>17409</v>
      </c>
      <c r="Z67" t="str">
        <v>No</v>
      </c>
      <c r="AA67">
        <v>870.45</v>
      </c>
      <c r="AB67">
        <v>4103.5499999999993</v>
      </c>
      <c r="AC67">
        <v>45359</v>
      </c>
      <c r="AD67" t="str">
        <v>Medium</v>
      </c>
      <c r="AE67" t="str">
        <v>Government</v>
      </c>
      <c r="AF67">
        <v>0.23</v>
      </c>
      <c r="AI67">
        <v>31828</v>
      </c>
      <c r="AJ67" t="str">
        <v>France</v>
      </c>
      <c r="AK67" t="str">
        <v>Paseo</v>
      </c>
      <c r="AL67">
        <v>2155</v>
      </c>
      <c r="AM67">
        <v>10</v>
      </c>
      <c r="AN67">
        <v>350</v>
      </c>
      <c r="AO67">
        <v>754250</v>
      </c>
      <c r="AP67" t="str">
        <v>Yes</v>
      </c>
      <c r="AQ67">
        <v>7542.5</v>
      </c>
      <c r="AR67">
        <v>186407.5</v>
      </c>
      <c r="AS67">
        <v>45427</v>
      </c>
      <c r="AT67" t="str">
        <v>Low</v>
      </c>
      <c r="AU67" t="str">
        <v>Government</v>
      </c>
      <c r="AV67">
        <v>0.23</v>
      </c>
      <c r="AY67">
        <v>70682</v>
      </c>
      <c r="AZ67" t="str">
        <v>France</v>
      </c>
      <c r="BA67" t="str">
        <v>Paseo</v>
      </c>
      <c r="BB67">
        <v>1954</v>
      </c>
      <c r="BC67">
        <v>10</v>
      </c>
      <c r="BD67">
        <v>20</v>
      </c>
      <c r="BE67">
        <v>39080</v>
      </c>
      <c r="BF67" t="str">
        <v>Yes</v>
      </c>
      <c r="BG67">
        <v>3908</v>
      </c>
      <c r="BH67">
        <v>15632</v>
      </c>
      <c r="BI67">
        <v>45408</v>
      </c>
      <c r="BJ67" t="str">
        <v>High</v>
      </c>
      <c r="BK67" t="str">
        <v>Government</v>
      </c>
      <c r="BL67">
        <v>0.23</v>
      </c>
      <c r="BP67">
        <v>70682</v>
      </c>
      <c r="BQ67" t="str">
        <v>France</v>
      </c>
      <c r="BR67" t="str">
        <v>Paseo</v>
      </c>
      <c r="BS67">
        <v>1954</v>
      </c>
      <c r="BT67">
        <v>10</v>
      </c>
      <c r="BU67">
        <v>20</v>
      </c>
      <c r="BV67">
        <v>39080</v>
      </c>
      <c r="BW67" t="str">
        <v>Yes</v>
      </c>
      <c r="BX67">
        <v>3908</v>
      </c>
      <c r="BY67">
        <v>15632</v>
      </c>
      <c r="BZ67">
        <v>45408</v>
      </c>
      <c r="CA67" t="str">
        <v>High</v>
      </c>
      <c r="CB67" t="str">
        <v>Government</v>
      </c>
      <c r="CC67">
        <v>0.23</v>
      </c>
    </row>
    <row r="68" spans="3:81" x14ac:dyDescent="0.25">
      <c r="C68">
        <v>55415</v>
      </c>
      <c r="D68" t="str">
        <v>Germany</v>
      </c>
      <c r="E68" t="str">
        <v>Amarilla</v>
      </c>
      <c r="F68">
        <v>1520</v>
      </c>
      <c r="G68">
        <v>260</v>
      </c>
      <c r="H68">
        <v>20</v>
      </c>
      <c r="I68">
        <v>30400</v>
      </c>
      <c r="J68" t="str">
        <v>Yes</v>
      </c>
      <c r="K68">
        <v>2432</v>
      </c>
      <c r="L68">
        <v>12768</v>
      </c>
      <c r="M68">
        <v>45440</v>
      </c>
      <c r="N68" t="str">
        <v>Medium</v>
      </c>
      <c r="O68" t="str">
        <v>Government</v>
      </c>
      <c r="P68">
        <v>0.19</v>
      </c>
      <c r="S68">
        <v>85496</v>
      </c>
      <c r="T68" t="str">
        <v>France</v>
      </c>
      <c r="U68" t="str">
        <v>Amarilla</v>
      </c>
      <c r="V68">
        <v>2072</v>
      </c>
      <c r="W68">
        <v>260</v>
      </c>
      <c r="X68">
        <v>15</v>
      </c>
      <c r="Y68">
        <v>31080</v>
      </c>
      <c r="Z68" t="str">
        <v>No</v>
      </c>
      <c r="AA68">
        <v>3108</v>
      </c>
      <c r="AB68">
        <v>7252</v>
      </c>
      <c r="AC68">
        <v>45360</v>
      </c>
      <c r="AD68" t="str">
        <v>High</v>
      </c>
      <c r="AE68" t="str">
        <v>Midmarket</v>
      </c>
      <c r="AF68">
        <v>0.23</v>
      </c>
      <c r="AI68">
        <v>46711</v>
      </c>
      <c r="AJ68" t="str">
        <v>France</v>
      </c>
      <c r="AK68" t="str">
        <v>Paseo</v>
      </c>
      <c r="AL68">
        <v>886</v>
      </c>
      <c r="AM68">
        <v>10</v>
      </c>
      <c r="AN68">
        <v>350</v>
      </c>
      <c r="AO68">
        <v>310100</v>
      </c>
      <c r="AP68" t="str">
        <v>Yes</v>
      </c>
      <c r="AQ68">
        <v>37212</v>
      </c>
      <c r="AR68">
        <v>42528</v>
      </c>
      <c r="AS68">
        <v>45449</v>
      </c>
      <c r="AT68" t="str">
        <v>High</v>
      </c>
      <c r="AU68" t="str">
        <v>Government</v>
      </c>
      <c r="AV68">
        <v>0.23</v>
      </c>
      <c r="AY68">
        <v>10786</v>
      </c>
      <c r="AZ68" t="str">
        <v>France</v>
      </c>
      <c r="BA68" t="str">
        <v>Paseo</v>
      </c>
      <c r="BB68">
        <v>1901</v>
      </c>
      <c r="BC68">
        <v>10</v>
      </c>
      <c r="BD68">
        <v>12</v>
      </c>
      <c r="BE68">
        <v>22812</v>
      </c>
      <c r="BF68" t="str">
        <v>Yes</v>
      </c>
      <c r="BG68">
        <v>684.36</v>
      </c>
      <c r="BH68">
        <v>16424.64</v>
      </c>
      <c r="BI68">
        <v>45415</v>
      </c>
      <c r="BJ68" t="str">
        <v>Low</v>
      </c>
      <c r="BK68" t="str">
        <v>Channel Partners</v>
      </c>
      <c r="BL68">
        <v>0.23</v>
      </c>
      <c r="BP68">
        <v>10786</v>
      </c>
      <c r="BQ68" t="str">
        <v>France</v>
      </c>
      <c r="BR68" t="str">
        <v>Paseo</v>
      </c>
      <c r="BS68">
        <v>1901</v>
      </c>
      <c r="BT68">
        <v>10</v>
      </c>
      <c r="BU68">
        <v>12</v>
      </c>
      <c r="BV68">
        <v>22812</v>
      </c>
      <c r="BW68" t="str">
        <v>Yes</v>
      </c>
      <c r="BX68">
        <v>684.36</v>
      </c>
      <c r="BY68">
        <v>16424.64</v>
      </c>
      <c r="BZ68">
        <v>45415</v>
      </c>
      <c r="CA68" t="str">
        <v>Low</v>
      </c>
      <c r="CB68" t="str">
        <v>Channel Partners</v>
      </c>
      <c r="CC68">
        <v>0.23</v>
      </c>
    </row>
    <row r="69" spans="3:81" x14ac:dyDescent="0.25">
      <c r="C69">
        <v>64319</v>
      </c>
      <c r="D69" t="str">
        <v>Netherlands</v>
      </c>
      <c r="E69" t="str">
        <v>Amarilla</v>
      </c>
      <c r="F69">
        <v>707</v>
      </c>
      <c r="G69">
        <v>260</v>
      </c>
      <c r="H69">
        <v>350</v>
      </c>
      <c r="I69">
        <v>247450</v>
      </c>
      <c r="J69" t="str">
        <v>Yes</v>
      </c>
      <c r="K69">
        <v>24745</v>
      </c>
      <c r="L69">
        <v>38885</v>
      </c>
      <c r="M69">
        <v>45452</v>
      </c>
      <c r="N69" t="str">
        <v>High</v>
      </c>
      <c r="O69" t="str">
        <v>Government</v>
      </c>
      <c r="P69">
        <v>0.2</v>
      </c>
      <c r="S69">
        <v>75053</v>
      </c>
      <c r="T69" t="str">
        <v>France</v>
      </c>
      <c r="U69" t="str">
        <v>Paseo</v>
      </c>
      <c r="V69">
        <v>3801</v>
      </c>
      <c r="W69">
        <v>10</v>
      </c>
      <c r="X69">
        <v>15</v>
      </c>
      <c r="Y69">
        <v>57015</v>
      </c>
      <c r="Z69" t="str">
        <v>No</v>
      </c>
      <c r="AA69">
        <v>3420.8999999999996</v>
      </c>
      <c r="AB69">
        <v>15584.100000000002</v>
      </c>
      <c r="AC69">
        <v>45368</v>
      </c>
      <c r="AD69" t="str">
        <v>Medium</v>
      </c>
      <c r="AE69" t="str">
        <v>Midmarket</v>
      </c>
      <c r="AF69">
        <v>0.23</v>
      </c>
      <c r="AI69">
        <v>69840</v>
      </c>
      <c r="AJ69" t="str">
        <v>France</v>
      </c>
      <c r="AK69" t="str">
        <v>Paseo</v>
      </c>
      <c r="AL69">
        <v>2167</v>
      </c>
      <c r="AM69">
        <v>10</v>
      </c>
      <c r="AN69">
        <v>15</v>
      </c>
      <c r="AO69">
        <v>32505</v>
      </c>
      <c r="AP69" t="str">
        <v>No</v>
      </c>
      <c r="AQ69">
        <v>3250.5</v>
      </c>
      <c r="AR69">
        <v>7584.5</v>
      </c>
      <c r="AS69">
        <v>45472</v>
      </c>
      <c r="AT69" t="str">
        <v>High</v>
      </c>
      <c r="AU69" t="str">
        <v>Midmarket</v>
      </c>
      <c r="AV69">
        <v>0.23</v>
      </c>
      <c r="AY69">
        <v>31828</v>
      </c>
      <c r="AZ69" t="str">
        <v>France</v>
      </c>
      <c r="BA69" t="str">
        <v>Paseo</v>
      </c>
      <c r="BB69">
        <v>2155</v>
      </c>
      <c r="BC69">
        <v>10</v>
      </c>
      <c r="BD69">
        <v>350</v>
      </c>
      <c r="BE69">
        <v>754250</v>
      </c>
      <c r="BF69" t="str">
        <v>Yes</v>
      </c>
      <c r="BG69">
        <v>7542.5</v>
      </c>
      <c r="BH69">
        <v>186407.5</v>
      </c>
      <c r="BI69">
        <v>45427</v>
      </c>
      <c r="BJ69" t="str">
        <v>Low</v>
      </c>
      <c r="BK69" t="str">
        <v>Government</v>
      </c>
      <c r="BL69">
        <v>0.23</v>
      </c>
      <c r="BP69">
        <v>31828</v>
      </c>
      <c r="BQ69" t="str">
        <v>France</v>
      </c>
      <c r="BR69" t="str">
        <v>Paseo</v>
      </c>
      <c r="BS69">
        <v>2155</v>
      </c>
      <c r="BT69">
        <v>10</v>
      </c>
      <c r="BU69">
        <v>350</v>
      </c>
      <c r="BV69">
        <v>754250</v>
      </c>
      <c r="BW69" t="str">
        <v>Yes</v>
      </c>
      <c r="BX69">
        <v>7542.5</v>
      </c>
      <c r="BY69">
        <v>186407.5</v>
      </c>
      <c r="BZ69">
        <v>45427</v>
      </c>
      <c r="CA69" t="str">
        <v>Low</v>
      </c>
      <c r="CB69" t="str">
        <v>Government</v>
      </c>
      <c r="CC69">
        <v>0.23</v>
      </c>
    </row>
    <row r="70" spans="3:81" x14ac:dyDescent="0.25">
      <c r="C70">
        <v>75858</v>
      </c>
      <c r="D70" t="str">
        <v>Netherlands</v>
      </c>
      <c r="E70" t="str">
        <v>Amarilla</v>
      </c>
      <c r="F70">
        <v>1916</v>
      </c>
      <c r="G70">
        <v>260</v>
      </c>
      <c r="H70">
        <v>300</v>
      </c>
      <c r="I70">
        <v>574800</v>
      </c>
      <c r="J70" t="str">
        <v>Yes</v>
      </c>
      <c r="K70">
        <v>11496</v>
      </c>
      <c r="L70">
        <v>84304</v>
      </c>
      <c r="M70">
        <v>45454</v>
      </c>
      <c r="N70" t="str">
        <v>Low</v>
      </c>
      <c r="O70" t="str">
        <v>Small Business</v>
      </c>
      <c r="P70">
        <v>0.2</v>
      </c>
      <c r="S70">
        <v>95518</v>
      </c>
      <c r="T70" t="str">
        <v>France</v>
      </c>
      <c r="U70" t="str">
        <v>VTT</v>
      </c>
      <c r="V70">
        <v>2177</v>
      </c>
      <c r="W70">
        <v>250</v>
      </c>
      <c r="X70">
        <v>350</v>
      </c>
      <c r="Y70">
        <v>761950</v>
      </c>
      <c r="Z70" t="str">
        <v>No</v>
      </c>
      <c r="AA70">
        <v>30478</v>
      </c>
      <c r="AB70">
        <v>165452</v>
      </c>
      <c r="AC70">
        <v>45372</v>
      </c>
      <c r="AD70" t="str">
        <v>Low</v>
      </c>
      <c r="AE70" t="str">
        <v>Government</v>
      </c>
      <c r="AF70">
        <v>0.23</v>
      </c>
      <c r="AI70">
        <v>77580</v>
      </c>
      <c r="AJ70" t="str">
        <v>France</v>
      </c>
      <c r="AK70" t="str">
        <v>Paseo</v>
      </c>
      <c r="AL70">
        <v>2136</v>
      </c>
      <c r="AM70">
        <v>10</v>
      </c>
      <c r="AN70">
        <v>7</v>
      </c>
      <c r="AO70">
        <v>14952</v>
      </c>
      <c r="AP70" t="str">
        <v>No</v>
      </c>
      <c r="AQ70">
        <v>747.6</v>
      </c>
      <c r="AR70">
        <v>3524.3999999999996</v>
      </c>
      <c r="AS70">
        <v>45472</v>
      </c>
      <c r="AT70" t="str">
        <v>Medium</v>
      </c>
      <c r="AU70" t="str">
        <v>Government</v>
      </c>
      <c r="AV70">
        <v>0.23</v>
      </c>
      <c r="AY70">
        <v>46711</v>
      </c>
      <c r="AZ70" t="str">
        <v>France</v>
      </c>
      <c r="BA70" t="str">
        <v>Paseo</v>
      </c>
      <c r="BB70">
        <v>886</v>
      </c>
      <c r="BC70">
        <v>10</v>
      </c>
      <c r="BD70">
        <v>350</v>
      </c>
      <c r="BE70">
        <v>310100</v>
      </c>
      <c r="BF70" t="str">
        <v>Yes</v>
      </c>
      <c r="BG70">
        <v>37212</v>
      </c>
      <c r="BH70">
        <v>42528</v>
      </c>
      <c r="BI70">
        <v>45449</v>
      </c>
      <c r="BJ70" t="str">
        <v>High</v>
      </c>
      <c r="BK70" t="str">
        <v>Government</v>
      </c>
      <c r="BL70">
        <v>0.23</v>
      </c>
      <c r="BP70">
        <v>46711</v>
      </c>
      <c r="BQ70" t="str">
        <v>France</v>
      </c>
      <c r="BR70" t="str">
        <v>Paseo</v>
      </c>
      <c r="BS70">
        <v>886</v>
      </c>
      <c r="BT70">
        <v>10</v>
      </c>
      <c r="BU70">
        <v>350</v>
      </c>
      <c r="BV70">
        <v>310100</v>
      </c>
      <c r="BW70" t="str">
        <v>Yes</v>
      </c>
      <c r="BX70">
        <v>37212</v>
      </c>
      <c r="BY70">
        <v>42528</v>
      </c>
      <c r="BZ70">
        <v>45449</v>
      </c>
      <c r="CA70" t="str">
        <v>High</v>
      </c>
      <c r="CB70" t="str">
        <v>Government</v>
      </c>
      <c r="CC70">
        <v>0.23</v>
      </c>
    </row>
    <row r="71" spans="3:81" x14ac:dyDescent="0.25">
      <c r="C71">
        <v>98280</v>
      </c>
      <c r="D71" t="str">
        <v>Germany</v>
      </c>
      <c r="E71" t="str">
        <v>Amarilla</v>
      </c>
      <c r="F71">
        <v>1770</v>
      </c>
      <c r="G71">
        <v>260</v>
      </c>
      <c r="H71">
        <v>12</v>
      </c>
      <c r="I71">
        <v>21240</v>
      </c>
      <c r="J71" t="str">
        <v>Yes</v>
      </c>
      <c r="K71">
        <v>2761.2</v>
      </c>
      <c r="L71">
        <v>13168.8</v>
      </c>
      <c r="M71">
        <v>45455</v>
      </c>
      <c r="N71" t="str">
        <v>High</v>
      </c>
      <c r="O71" t="str">
        <v>Channel Partners</v>
      </c>
      <c r="P71">
        <v>0.19</v>
      </c>
      <c r="S71">
        <v>12276</v>
      </c>
      <c r="T71" t="str">
        <v>France</v>
      </c>
      <c r="U71" t="str">
        <v>Amarilla</v>
      </c>
      <c r="V71">
        <v>2475</v>
      </c>
      <c r="W71">
        <v>260</v>
      </c>
      <c r="X71">
        <v>300</v>
      </c>
      <c r="Y71">
        <v>742500</v>
      </c>
      <c r="Z71" t="str">
        <v>No</v>
      </c>
      <c r="AA71">
        <v>111375</v>
      </c>
      <c r="AB71">
        <v>12375</v>
      </c>
      <c r="AC71">
        <v>45382</v>
      </c>
      <c r="AD71" t="str">
        <v>High</v>
      </c>
      <c r="AE71" t="str">
        <v>Small Business</v>
      </c>
      <c r="AF71">
        <v>0.23</v>
      </c>
      <c r="AI71">
        <v>78945</v>
      </c>
      <c r="AJ71" t="str">
        <v>France</v>
      </c>
      <c r="AK71" t="str">
        <v>Paseo</v>
      </c>
      <c r="AL71">
        <v>918</v>
      </c>
      <c r="AM71">
        <v>10</v>
      </c>
      <c r="AN71">
        <v>300</v>
      </c>
      <c r="AO71">
        <v>275400</v>
      </c>
      <c r="AP71" t="str">
        <v>No</v>
      </c>
      <c r="AQ71">
        <v>5508</v>
      </c>
      <c r="AR71">
        <v>40392</v>
      </c>
      <c r="AS71">
        <v>45475</v>
      </c>
      <c r="AT71" t="str">
        <v>Low</v>
      </c>
      <c r="AU71" t="str">
        <v>Small Business</v>
      </c>
      <c r="AV71">
        <v>0.23</v>
      </c>
      <c r="AY71">
        <v>69840</v>
      </c>
      <c r="AZ71" t="str">
        <v>France</v>
      </c>
      <c r="BA71" t="str">
        <v>Paseo</v>
      </c>
      <c r="BB71">
        <v>2167</v>
      </c>
      <c r="BC71">
        <v>10</v>
      </c>
      <c r="BD71">
        <v>15</v>
      </c>
      <c r="BE71">
        <v>32505</v>
      </c>
      <c r="BF71" t="str">
        <v>No</v>
      </c>
      <c r="BG71">
        <v>3250.5</v>
      </c>
      <c r="BH71">
        <v>7584.5</v>
      </c>
      <c r="BI71">
        <v>45472</v>
      </c>
      <c r="BJ71" t="str">
        <v>High</v>
      </c>
      <c r="BK71" t="str">
        <v>Midmarket</v>
      </c>
      <c r="BL71">
        <v>0.23</v>
      </c>
      <c r="BP71">
        <v>69840</v>
      </c>
      <c r="BQ71" t="str">
        <v>France</v>
      </c>
      <c r="BR71" t="str">
        <v>Paseo</v>
      </c>
      <c r="BS71">
        <v>2167</v>
      </c>
      <c r="BT71">
        <v>10</v>
      </c>
      <c r="BU71">
        <v>15</v>
      </c>
      <c r="BV71">
        <v>32505</v>
      </c>
      <c r="BW71" t="str">
        <v>No</v>
      </c>
      <c r="BX71">
        <v>3250.5</v>
      </c>
      <c r="BY71">
        <v>7584.5</v>
      </c>
      <c r="BZ71">
        <v>45472</v>
      </c>
      <c r="CA71" t="str">
        <v>High</v>
      </c>
      <c r="CB71" t="str">
        <v>Midmarket</v>
      </c>
      <c r="CC71">
        <v>0.23</v>
      </c>
    </row>
    <row r="72" spans="3:81" x14ac:dyDescent="0.25">
      <c r="C72">
        <v>15418</v>
      </c>
      <c r="D72" t="str">
        <v>Netherlands</v>
      </c>
      <c r="E72" t="str">
        <v>Amarilla</v>
      </c>
      <c r="F72">
        <v>2734</v>
      </c>
      <c r="G72">
        <v>260</v>
      </c>
      <c r="H72">
        <v>7</v>
      </c>
      <c r="I72">
        <v>19138</v>
      </c>
      <c r="J72" t="str">
        <v>No</v>
      </c>
      <c r="K72">
        <v>2296.56</v>
      </c>
      <c r="L72">
        <v>3171.4399999999987</v>
      </c>
      <c r="M72">
        <v>45458</v>
      </c>
      <c r="N72" t="str">
        <v>High</v>
      </c>
      <c r="O72" t="str">
        <v>Government</v>
      </c>
      <c r="P72">
        <v>0.2</v>
      </c>
      <c r="S72">
        <v>28903</v>
      </c>
      <c r="T72" t="str">
        <v>France</v>
      </c>
      <c r="U72" t="str">
        <v>Paseo</v>
      </c>
      <c r="V72">
        <v>2434.5</v>
      </c>
      <c r="W72">
        <v>10</v>
      </c>
      <c r="X72">
        <v>300</v>
      </c>
      <c r="Y72">
        <v>730350</v>
      </c>
      <c r="Z72" t="str">
        <v>No</v>
      </c>
      <c r="AA72">
        <v>21910.5</v>
      </c>
      <c r="AB72">
        <v>99814.5</v>
      </c>
      <c r="AC72">
        <v>45383</v>
      </c>
      <c r="AD72" t="str">
        <v>Low</v>
      </c>
      <c r="AE72" t="str">
        <v>Small Business</v>
      </c>
      <c r="AF72">
        <v>0.23</v>
      </c>
      <c r="AI72">
        <v>43969</v>
      </c>
      <c r="AJ72" t="str">
        <v>France</v>
      </c>
      <c r="AK72" t="str">
        <v>Paseo</v>
      </c>
      <c r="AL72">
        <v>1757</v>
      </c>
      <c r="AM72">
        <v>10</v>
      </c>
      <c r="AN72">
        <v>20</v>
      </c>
      <c r="AO72">
        <v>35140</v>
      </c>
      <c r="AP72" t="str">
        <v>No</v>
      </c>
      <c r="AQ72">
        <v>2108.4</v>
      </c>
      <c r="AR72">
        <v>15461.599999999999</v>
      </c>
      <c r="AS72">
        <v>45482</v>
      </c>
      <c r="AT72" t="str">
        <v>Medium</v>
      </c>
      <c r="AU72" t="str">
        <v>Government</v>
      </c>
      <c r="AV72">
        <v>0.23</v>
      </c>
      <c r="AY72">
        <v>77580</v>
      </c>
      <c r="AZ72" t="str">
        <v>France</v>
      </c>
      <c r="BA72" t="str">
        <v>Paseo</v>
      </c>
      <c r="BB72">
        <v>2136</v>
      </c>
      <c r="BC72">
        <v>10</v>
      </c>
      <c r="BD72">
        <v>7</v>
      </c>
      <c r="BE72">
        <v>14952</v>
      </c>
      <c r="BF72" t="str">
        <v>No</v>
      </c>
      <c r="BG72">
        <v>747.6</v>
      </c>
      <c r="BH72">
        <v>3524.3999999999996</v>
      </c>
      <c r="BI72">
        <v>45472</v>
      </c>
      <c r="BJ72" t="str">
        <v>Medium</v>
      </c>
      <c r="BK72" t="str">
        <v>Government</v>
      </c>
      <c r="BL72">
        <v>0.23</v>
      </c>
      <c r="BP72">
        <v>77580</v>
      </c>
      <c r="BQ72" t="str">
        <v>France</v>
      </c>
      <c r="BR72" t="str">
        <v>Paseo</v>
      </c>
      <c r="BS72">
        <v>2136</v>
      </c>
      <c r="BT72">
        <v>10</v>
      </c>
      <c r="BU72">
        <v>7</v>
      </c>
      <c r="BV72">
        <v>14952</v>
      </c>
      <c r="BW72" t="str">
        <v>No</v>
      </c>
      <c r="BX72">
        <v>747.6</v>
      </c>
      <c r="BY72">
        <v>3524.3999999999996</v>
      </c>
      <c r="BZ72">
        <v>45472</v>
      </c>
      <c r="CA72" t="str">
        <v>Medium</v>
      </c>
      <c r="CB72" t="str">
        <v>Government</v>
      </c>
      <c r="CC72">
        <v>0.23</v>
      </c>
    </row>
    <row r="73" spans="3:81" x14ac:dyDescent="0.25">
      <c r="C73">
        <v>65591</v>
      </c>
      <c r="D73" t="str">
        <v>Ireland</v>
      </c>
      <c r="E73" t="str">
        <v>Amarilla</v>
      </c>
      <c r="F73">
        <v>1659</v>
      </c>
      <c r="G73">
        <v>260</v>
      </c>
      <c r="H73">
        <v>125</v>
      </c>
      <c r="I73">
        <v>207375</v>
      </c>
      <c r="J73" t="str">
        <v>Yes</v>
      </c>
      <c r="K73">
        <v>26958.75</v>
      </c>
      <c r="L73">
        <v>-18663.75</v>
      </c>
      <c r="M73">
        <v>45460</v>
      </c>
      <c r="N73" t="str">
        <v>High</v>
      </c>
      <c r="O73" t="str">
        <v>Enterprise</v>
      </c>
      <c r="P73">
        <v>0.18</v>
      </c>
      <c r="S73">
        <v>26096</v>
      </c>
      <c r="T73" t="str">
        <v>France</v>
      </c>
      <c r="U73" t="str">
        <v>Velo</v>
      </c>
      <c r="V73">
        <v>1496</v>
      </c>
      <c r="W73">
        <v>120</v>
      </c>
      <c r="X73">
        <v>350</v>
      </c>
      <c r="Y73">
        <v>523600</v>
      </c>
      <c r="Z73" t="str">
        <v>Yes</v>
      </c>
      <c r="AA73">
        <v>31416</v>
      </c>
      <c r="AB73">
        <v>103224</v>
      </c>
      <c r="AC73">
        <v>45390</v>
      </c>
      <c r="AD73" t="str">
        <v>Medium</v>
      </c>
      <c r="AE73" t="str">
        <v>Government</v>
      </c>
      <c r="AF73">
        <v>0.23</v>
      </c>
      <c r="AI73">
        <v>21823</v>
      </c>
      <c r="AJ73" t="str">
        <v>France</v>
      </c>
      <c r="AK73" t="str">
        <v>Paseo</v>
      </c>
      <c r="AL73">
        <v>2696</v>
      </c>
      <c r="AM73">
        <v>10</v>
      </c>
      <c r="AN73">
        <v>7</v>
      </c>
      <c r="AO73">
        <v>18872</v>
      </c>
      <c r="AP73" t="str">
        <v>No</v>
      </c>
      <c r="AQ73">
        <v>2453.36</v>
      </c>
      <c r="AR73">
        <v>2938.6399999999994</v>
      </c>
      <c r="AS73">
        <v>45486</v>
      </c>
      <c r="AT73" t="str">
        <v>High</v>
      </c>
      <c r="AU73" t="str">
        <v>Government</v>
      </c>
      <c r="AV73">
        <v>0.23</v>
      </c>
      <c r="AY73">
        <v>78945</v>
      </c>
      <c r="AZ73" t="str">
        <v>France</v>
      </c>
      <c r="BA73" t="str">
        <v>Paseo</v>
      </c>
      <c r="BB73">
        <v>918</v>
      </c>
      <c r="BC73">
        <v>10</v>
      </c>
      <c r="BD73">
        <v>300</v>
      </c>
      <c r="BE73">
        <v>275400</v>
      </c>
      <c r="BF73" t="str">
        <v>No</v>
      </c>
      <c r="BG73">
        <v>5508</v>
      </c>
      <c r="BH73">
        <v>40392</v>
      </c>
      <c r="BI73">
        <v>45475</v>
      </c>
      <c r="BJ73" t="str">
        <v>Low</v>
      </c>
      <c r="BK73" t="str">
        <v>Small Business</v>
      </c>
      <c r="BL73">
        <v>0.23</v>
      </c>
      <c r="BP73">
        <v>78945</v>
      </c>
      <c r="BQ73" t="str">
        <v>France</v>
      </c>
      <c r="BR73" t="str">
        <v>Paseo</v>
      </c>
      <c r="BS73">
        <v>918</v>
      </c>
      <c r="BT73">
        <v>10</v>
      </c>
      <c r="BU73">
        <v>300</v>
      </c>
      <c r="BV73">
        <v>275400</v>
      </c>
      <c r="BW73" t="str">
        <v>No</v>
      </c>
      <c r="BX73">
        <v>5508</v>
      </c>
      <c r="BY73">
        <v>40392</v>
      </c>
      <c r="BZ73">
        <v>45475</v>
      </c>
      <c r="CA73" t="str">
        <v>Low</v>
      </c>
      <c r="CB73" t="str">
        <v>Small Business</v>
      </c>
      <c r="CC73">
        <v>0.23</v>
      </c>
    </row>
    <row r="74" spans="3:81" x14ac:dyDescent="0.25">
      <c r="C74">
        <v>52131</v>
      </c>
      <c r="D74" t="str">
        <v>France</v>
      </c>
      <c r="E74" t="str">
        <v>Amarilla</v>
      </c>
      <c r="F74">
        <v>306</v>
      </c>
      <c r="G74">
        <v>260</v>
      </c>
      <c r="H74">
        <v>12</v>
      </c>
      <c r="I74">
        <v>3672</v>
      </c>
      <c r="J74" t="str">
        <v>Yes</v>
      </c>
      <c r="K74">
        <v>330.48</v>
      </c>
      <c r="L74">
        <v>2423.52</v>
      </c>
      <c r="M74">
        <v>45466</v>
      </c>
      <c r="N74" t="str">
        <v>Medium</v>
      </c>
      <c r="O74" t="str">
        <v>Channel Partners</v>
      </c>
      <c r="P74">
        <v>0.23</v>
      </c>
      <c r="S74">
        <v>54455</v>
      </c>
      <c r="T74" t="str">
        <v>France</v>
      </c>
      <c r="U74" t="str">
        <v>Paseo</v>
      </c>
      <c r="V74">
        <v>1535</v>
      </c>
      <c r="W74">
        <v>10</v>
      </c>
      <c r="X74">
        <v>20</v>
      </c>
      <c r="Y74">
        <v>30700</v>
      </c>
      <c r="Z74" t="str">
        <v>No</v>
      </c>
      <c r="AA74">
        <v>2149</v>
      </c>
      <c r="AB74">
        <v>13201</v>
      </c>
      <c r="AC74">
        <v>45392</v>
      </c>
      <c r="AD74" t="str">
        <v>Medium</v>
      </c>
      <c r="AE74" t="str">
        <v>Government</v>
      </c>
      <c r="AF74">
        <v>0.23</v>
      </c>
      <c r="AI74">
        <v>69792</v>
      </c>
      <c r="AJ74" t="str">
        <v>France</v>
      </c>
      <c r="AK74" t="str">
        <v>Paseo</v>
      </c>
      <c r="AL74">
        <v>2425.5</v>
      </c>
      <c r="AM74">
        <v>10</v>
      </c>
      <c r="AN74">
        <v>12</v>
      </c>
      <c r="AO74">
        <v>29106</v>
      </c>
      <c r="AP74" t="str">
        <v>No</v>
      </c>
      <c r="AQ74">
        <v>3201.66</v>
      </c>
      <c r="AR74">
        <v>18627.840000000004</v>
      </c>
      <c r="AS74">
        <v>45487</v>
      </c>
      <c r="AT74" t="str">
        <v>High</v>
      </c>
      <c r="AU74" t="str">
        <v>Channel Partners</v>
      </c>
      <c r="AV74">
        <v>0.23</v>
      </c>
      <c r="AY74">
        <v>43969</v>
      </c>
      <c r="AZ74" t="str">
        <v>France</v>
      </c>
      <c r="BA74" t="str">
        <v>Paseo</v>
      </c>
      <c r="BB74">
        <v>1757</v>
      </c>
      <c r="BC74">
        <v>10</v>
      </c>
      <c r="BD74">
        <v>20</v>
      </c>
      <c r="BE74">
        <v>35140</v>
      </c>
      <c r="BF74" t="str">
        <v>No</v>
      </c>
      <c r="BG74">
        <v>2108.4</v>
      </c>
      <c r="BH74">
        <v>15461.599999999999</v>
      </c>
      <c r="BI74">
        <v>45482</v>
      </c>
      <c r="BJ74" t="str">
        <v>Medium</v>
      </c>
      <c r="BK74" t="str">
        <v>Government</v>
      </c>
      <c r="BL74">
        <v>0.23</v>
      </c>
      <c r="BP74">
        <v>43969</v>
      </c>
      <c r="BQ74" t="str">
        <v>France</v>
      </c>
      <c r="BR74" t="str">
        <v>Paseo</v>
      </c>
      <c r="BS74">
        <v>1757</v>
      </c>
      <c r="BT74">
        <v>10</v>
      </c>
      <c r="BU74">
        <v>20</v>
      </c>
      <c r="BV74">
        <v>35140</v>
      </c>
      <c r="BW74" t="str">
        <v>No</v>
      </c>
      <c r="BX74">
        <v>2108.4</v>
      </c>
      <c r="BY74">
        <v>15461.599999999999</v>
      </c>
      <c r="BZ74">
        <v>45482</v>
      </c>
      <c r="CA74" t="str">
        <v>Medium</v>
      </c>
      <c r="CB74" t="str">
        <v>Government</v>
      </c>
      <c r="CC74">
        <v>0.23</v>
      </c>
    </row>
    <row r="75" spans="3:81" x14ac:dyDescent="0.25">
      <c r="C75">
        <v>62741</v>
      </c>
      <c r="D75" t="str">
        <v>Germany</v>
      </c>
      <c r="E75" t="str">
        <v>Amarilla</v>
      </c>
      <c r="F75">
        <v>4219.5</v>
      </c>
      <c r="G75">
        <v>260</v>
      </c>
      <c r="H75">
        <v>125</v>
      </c>
      <c r="I75">
        <v>527437.5</v>
      </c>
      <c r="J75" t="str">
        <v>Yes</v>
      </c>
      <c r="K75">
        <v>0</v>
      </c>
      <c r="L75">
        <v>21097.5</v>
      </c>
      <c r="M75">
        <v>45466</v>
      </c>
      <c r="N75" t="str">
        <v>None</v>
      </c>
      <c r="O75" t="str">
        <v>Enterprise</v>
      </c>
      <c r="P75">
        <v>0.19</v>
      </c>
      <c r="S75">
        <v>62898</v>
      </c>
      <c r="T75" t="str">
        <v>France</v>
      </c>
      <c r="U75" t="str">
        <v>VTT</v>
      </c>
      <c r="V75">
        <v>1227</v>
      </c>
      <c r="W75">
        <v>250</v>
      </c>
      <c r="X75">
        <v>15</v>
      </c>
      <c r="Y75">
        <v>18405</v>
      </c>
      <c r="Z75" t="str">
        <v>No</v>
      </c>
      <c r="AA75">
        <v>1656.45</v>
      </c>
      <c r="AB75">
        <v>4478.5499999999993</v>
      </c>
      <c r="AC75">
        <v>45396</v>
      </c>
      <c r="AD75" t="str">
        <v>Medium</v>
      </c>
      <c r="AE75" t="str">
        <v>Midmarket</v>
      </c>
      <c r="AF75">
        <v>0.23</v>
      </c>
      <c r="AI75">
        <v>75990</v>
      </c>
      <c r="AJ75" t="str">
        <v>France</v>
      </c>
      <c r="AK75" t="str">
        <v>Paseo</v>
      </c>
      <c r="AL75">
        <v>1198</v>
      </c>
      <c r="AM75">
        <v>10</v>
      </c>
      <c r="AN75">
        <v>12</v>
      </c>
      <c r="AO75">
        <v>14376</v>
      </c>
      <c r="AP75" t="str">
        <v>Yes</v>
      </c>
      <c r="AQ75">
        <v>1581.36</v>
      </c>
      <c r="AR75">
        <v>9200.64</v>
      </c>
      <c r="AS75">
        <v>45496</v>
      </c>
      <c r="AT75" t="str">
        <v>High</v>
      </c>
      <c r="AU75" t="str">
        <v>Channel Partners</v>
      </c>
      <c r="AV75">
        <v>0.23</v>
      </c>
      <c r="AY75">
        <v>21823</v>
      </c>
      <c r="AZ75" t="str">
        <v>France</v>
      </c>
      <c r="BA75" t="str">
        <v>Paseo</v>
      </c>
      <c r="BB75">
        <v>2696</v>
      </c>
      <c r="BC75">
        <v>10</v>
      </c>
      <c r="BD75">
        <v>7</v>
      </c>
      <c r="BE75">
        <v>18872</v>
      </c>
      <c r="BF75" t="str">
        <v>No</v>
      </c>
      <c r="BG75">
        <v>2453.36</v>
      </c>
      <c r="BH75">
        <v>2938.6399999999994</v>
      </c>
      <c r="BI75">
        <v>45486</v>
      </c>
      <c r="BJ75" t="str">
        <v>High</v>
      </c>
      <c r="BK75" t="str">
        <v>Government</v>
      </c>
      <c r="BL75">
        <v>0.23</v>
      </c>
      <c r="BP75">
        <v>21823</v>
      </c>
      <c r="BQ75" t="str">
        <v>France</v>
      </c>
      <c r="BR75" t="str">
        <v>Paseo</v>
      </c>
      <c r="BS75">
        <v>2696</v>
      </c>
      <c r="BT75">
        <v>10</v>
      </c>
      <c r="BU75">
        <v>7</v>
      </c>
      <c r="BV75">
        <v>18872</v>
      </c>
      <c r="BW75" t="str">
        <v>No</v>
      </c>
      <c r="BX75">
        <v>2453.36</v>
      </c>
      <c r="BY75">
        <v>2938.6399999999994</v>
      </c>
      <c r="BZ75">
        <v>45486</v>
      </c>
      <c r="CA75" t="str">
        <v>High</v>
      </c>
      <c r="CB75" t="str">
        <v>Government</v>
      </c>
      <c r="CC75">
        <v>0.23</v>
      </c>
    </row>
    <row r="76" spans="3:81" x14ac:dyDescent="0.25">
      <c r="C76">
        <v>24434</v>
      </c>
      <c r="D76" t="str">
        <v>Spain</v>
      </c>
      <c r="E76" t="str">
        <v>Amarilla</v>
      </c>
      <c r="F76">
        <v>1679</v>
      </c>
      <c r="G76">
        <v>260</v>
      </c>
      <c r="H76">
        <v>350</v>
      </c>
      <c r="I76">
        <v>587650</v>
      </c>
      <c r="J76" t="str">
        <v>No</v>
      </c>
      <c r="K76">
        <v>35259</v>
      </c>
      <c r="L76">
        <v>115851</v>
      </c>
      <c r="M76">
        <v>45477</v>
      </c>
      <c r="N76" t="str">
        <v>Medium</v>
      </c>
      <c r="O76" t="str">
        <v>Government</v>
      </c>
      <c r="P76">
        <v>0.22</v>
      </c>
      <c r="S76">
        <v>33399</v>
      </c>
      <c r="T76" t="str">
        <v>France</v>
      </c>
      <c r="U76" t="str">
        <v>Amarilla</v>
      </c>
      <c r="V76">
        <v>1987.5</v>
      </c>
      <c r="W76">
        <v>260</v>
      </c>
      <c r="X76">
        <v>125</v>
      </c>
      <c r="Y76">
        <v>248437.5</v>
      </c>
      <c r="Z76" t="str">
        <v>Yes</v>
      </c>
      <c r="AA76">
        <v>14906.25</v>
      </c>
      <c r="AB76">
        <v>-4968.75</v>
      </c>
      <c r="AC76">
        <v>45398</v>
      </c>
      <c r="AD76" t="str">
        <v>Medium</v>
      </c>
      <c r="AE76" t="str">
        <v>Enterprise</v>
      </c>
      <c r="AF76">
        <v>0.23</v>
      </c>
      <c r="AI76">
        <v>13326</v>
      </c>
      <c r="AJ76" t="str">
        <v>France</v>
      </c>
      <c r="AK76" t="str">
        <v>Paseo</v>
      </c>
      <c r="AL76">
        <v>1496</v>
      </c>
      <c r="AM76">
        <v>10</v>
      </c>
      <c r="AN76">
        <v>350</v>
      </c>
      <c r="AO76">
        <v>523600</v>
      </c>
      <c r="AP76" t="str">
        <v>Yes</v>
      </c>
      <c r="AQ76">
        <v>31416</v>
      </c>
      <c r="AR76">
        <v>103224</v>
      </c>
      <c r="AS76">
        <v>45507</v>
      </c>
      <c r="AT76" t="str">
        <v>Medium</v>
      </c>
      <c r="AU76" t="str">
        <v>Government</v>
      </c>
      <c r="AV76">
        <v>0.23</v>
      </c>
      <c r="AY76">
        <v>69792</v>
      </c>
      <c r="AZ76" t="str">
        <v>France</v>
      </c>
      <c r="BA76" t="str">
        <v>Paseo</v>
      </c>
      <c r="BB76">
        <v>2425.5</v>
      </c>
      <c r="BC76">
        <v>10</v>
      </c>
      <c r="BD76">
        <v>12</v>
      </c>
      <c r="BE76">
        <v>29106</v>
      </c>
      <c r="BF76" t="str">
        <v>No</v>
      </c>
      <c r="BG76">
        <v>3201.66</v>
      </c>
      <c r="BH76">
        <v>18627.840000000004</v>
      </c>
      <c r="BI76">
        <v>45487</v>
      </c>
      <c r="BJ76" t="str">
        <v>High</v>
      </c>
      <c r="BK76" t="str">
        <v>Channel Partners</v>
      </c>
      <c r="BL76">
        <v>0.23</v>
      </c>
      <c r="BP76">
        <v>69792</v>
      </c>
      <c r="BQ76" t="str">
        <v>France</v>
      </c>
      <c r="BR76" t="str">
        <v>Paseo</v>
      </c>
      <c r="BS76">
        <v>2425.5</v>
      </c>
      <c r="BT76">
        <v>10</v>
      </c>
      <c r="BU76">
        <v>12</v>
      </c>
      <c r="BV76">
        <v>29106</v>
      </c>
      <c r="BW76" t="str">
        <v>No</v>
      </c>
      <c r="BX76">
        <v>3201.66</v>
      </c>
      <c r="BY76">
        <v>18627.840000000004</v>
      </c>
      <c r="BZ76">
        <v>45487</v>
      </c>
      <c r="CA76" t="str">
        <v>High</v>
      </c>
      <c r="CB76" t="str">
        <v>Channel Partners</v>
      </c>
      <c r="CC76">
        <v>0.23</v>
      </c>
    </row>
    <row r="77" spans="3:81" x14ac:dyDescent="0.25">
      <c r="C77">
        <v>29801</v>
      </c>
      <c r="D77" t="str">
        <v>Netherlands</v>
      </c>
      <c r="E77" t="str">
        <v>Amarilla</v>
      </c>
      <c r="F77">
        <v>2761</v>
      </c>
      <c r="G77">
        <v>260</v>
      </c>
      <c r="H77">
        <v>12</v>
      </c>
      <c r="I77">
        <v>33132</v>
      </c>
      <c r="J77" t="str">
        <v>Yes</v>
      </c>
      <c r="K77">
        <v>3975.84</v>
      </c>
      <c r="L77">
        <v>20873.16</v>
      </c>
      <c r="M77">
        <v>45482</v>
      </c>
      <c r="N77" t="str">
        <v>High</v>
      </c>
      <c r="O77" t="str">
        <v>Channel Partners</v>
      </c>
      <c r="P77">
        <v>0.2</v>
      </c>
      <c r="S77">
        <v>20093</v>
      </c>
      <c r="T77" t="str">
        <v>France</v>
      </c>
      <c r="U77" t="str">
        <v>Velo</v>
      </c>
      <c r="V77">
        <v>3997.5</v>
      </c>
      <c r="W77">
        <v>120</v>
      </c>
      <c r="X77">
        <v>15</v>
      </c>
      <c r="Y77">
        <v>59962.5</v>
      </c>
      <c r="Z77" t="str">
        <v>Yes</v>
      </c>
      <c r="AA77">
        <v>7795.125</v>
      </c>
      <c r="AB77">
        <v>12192.375</v>
      </c>
      <c r="AC77">
        <v>45400</v>
      </c>
      <c r="AD77" t="str">
        <v>High</v>
      </c>
      <c r="AE77" t="str">
        <v>Midmarket</v>
      </c>
      <c r="AF77">
        <v>0.23</v>
      </c>
      <c r="AI77">
        <v>33553</v>
      </c>
      <c r="AJ77" t="str">
        <v>France</v>
      </c>
      <c r="AK77" t="str">
        <v>Velo</v>
      </c>
      <c r="AL77">
        <v>2805</v>
      </c>
      <c r="AM77">
        <v>120</v>
      </c>
      <c r="AN77">
        <v>20</v>
      </c>
      <c r="AO77">
        <v>56100</v>
      </c>
      <c r="AP77" t="str">
        <v>No</v>
      </c>
      <c r="AQ77">
        <v>6171</v>
      </c>
      <c r="AR77">
        <v>21879</v>
      </c>
      <c r="AS77">
        <v>45220</v>
      </c>
      <c r="AT77" t="str">
        <v>High</v>
      </c>
      <c r="AU77" t="str">
        <v>Government</v>
      </c>
      <c r="AV77">
        <v>0.23</v>
      </c>
      <c r="AY77">
        <v>75990</v>
      </c>
      <c r="AZ77" t="str">
        <v>France</v>
      </c>
      <c r="BA77" t="str">
        <v>Paseo</v>
      </c>
      <c r="BB77">
        <v>1198</v>
      </c>
      <c r="BC77">
        <v>10</v>
      </c>
      <c r="BD77">
        <v>12</v>
      </c>
      <c r="BE77">
        <v>14376</v>
      </c>
      <c r="BF77" t="str">
        <v>Yes</v>
      </c>
      <c r="BG77">
        <v>1581.36</v>
      </c>
      <c r="BH77">
        <v>9200.64</v>
      </c>
      <c r="BI77">
        <v>45496</v>
      </c>
      <c r="BJ77" t="str">
        <v>High</v>
      </c>
      <c r="BK77" t="str">
        <v>Channel Partners</v>
      </c>
      <c r="BL77">
        <v>0.23</v>
      </c>
      <c r="BP77">
        <v>75990</v>
      </c>
      <c r="BQ77" t="str">
        <v>France</v>
      </c>
      <c r="BR77" t="str">
        <v>Paseo</v>
      </c>
      <c r="BS77">
        <v>1198</v>
      </c>
      <c r="BT77">
        <v>10</v>
      </c>
      <c r="BU77">
        <v>12</v>
      </c>
      <c r="BV77">
        <v>14376</v>
      </c>
      <c r="BW77" t="str">
        <v>Yes</v>
      </c>
      <c r="BX77">
        <v>1581.36</v>
      </c>
      <c r="BY77">
        <v>9200.64</v>
      </c>
      <c r="BZ77">
        <v>45496</v>
      </c>
      <c r="CA77" t="str">
        <v>High</v>
      </c>
      <c r="CB77" t="str">
        <v>Channel Partners</v>
      </c>
      <c r="CC77">
        <v>0.23</v>
      </c>
    </row>
    <row r="78" spans="3:81" x14ac:dyDescent="0.25">
      <c r="C78">
        <v>67944</v>
      </c>
      <c r="D78" t="str">
        <v>Spain</v>
      </c>
      <c r="E78" t="str">
        <v>Amarilla</v>
      </c>
      <c r="F78">
        <v>1123</v>
      </c>
      <c r="G78">
        <v>260</v>
      </c>
      <c r="H78">
        <v>12</v>
      </c>
      <c r="I78">
        <v>13476</v>
      </c>
      <c r="J78" t="str">
        <v>Yes</v>
      </c>
      <c r="K78">
        <v>673.8</v>
      </c>
      <c r="L78">
        <v>9433.2000000000007</v>
      </c>
      <c r="M78">
        <v>45484</v>
      </c>
      <c r="N78" t="str">
        <v>Medium</v>
      </c>
      <c r="O78" t="str">
        <v>Channel Partners</v>
      </c>
      <c r="P78">
        <v>0.22</v>
      </c>
      <c r="S78">
        <v>96276</v>
      </c>
      <c r="T78" t="str">
        <v>France</v>
      </c>
      <c r="U78" t="str">
        <v>Carretera</v>
      </c>
      <c r="V78">
        <v>2178</v>
      </c>
      <c r="W78">
        <v>3</v>
      </c>
      <c r="X78">
        <v>15</v>
      </c>
      <c r="Y78">
        <v>32670</v>
      </c>
      <c r="Z78" t="str">
        <v>No</v>
      </c>
      <c r="AA78">
        <v>0</v>
      </c>
      <c r="AB78">
        <v>10890</v>
      </c>
      <c r="AC78">
        <v>45405</v>
      </c>
      <c r="AD78" t="str">
        <v>None</v>
      </c>
      <c r="AE78" t="str">
        <v>Midmarket</v>
      </c>
      <c r="AF78">
        <v>0.23</v>
      </c>
      <c r="AI78">
        <v>22200</v>
      </c>
      <c r="AJ78" t="str">
        <v>France</v>
      </c>
      <c r="AK78" t="str">
        <v>Velo</v>
      </c>
      <c r="AL78">
        <v>853</v>
      </c>
      <c r="AM78">
        <v>120</v>
      </c>
      <c r="AN78">
        <v>300</v>
      </c>
      <c r="AO78">
        <v>255900</v>
      </c>
      <c r="AP78" t="str">
        <v>Yes</v>
      </c>
      <c r="AQ78">
        <v>25590</v>
      </c>
      <c r="AR78">
        <v>17060</v>
      </c>
      <c r="AS78">
        <v>45242</v>
      </c>
      <c r="AT78" t="str">
        <v>High</v>
      </c>
      <c r="AU78" t="str">
        <v>Small Business</v>
      </c>
      <c r="AV78">
        <v>0.23</v>
      </c>
      <c r="AY78">
        <v>13326</v>
      </c>
      <c r="AZ78" t="str">
        <v>France</v>
      </c>
      <c r="BA78" t="str">
        <v>Paseo</v>
      </c>
      <c r="BB78">
        <v>1496</v>
      </c>
      <c r="BC78">
        <v>10</v>
      </c>
      <c r="BD78">
        <v>350</v>
      </c>
      <c r="BE78">
        <v>523600</v>
      </c>
      <c r="BF78" t="str">
        <v>Yes</v>
      </c>
      <c r="BG78">
        <v>31416</v>
      </c>
      <c r="BH78">
        <v>103224</v>
      </c>
      <c r="BI78">
        <v>45507</v>
      </c>
      <c r="BJ78" t="str">
        <v>Medium</v>
      </c>
      <c r="BK78" t="str">
        <v>Government</v>
      </c>
      <c r="BL78">
        <v>0.23</v>
      </c>
      <c r="BP78">
        <v>13326</v>
      </c>
      <c r="BQ78" t="str">
        <v>France</v>
      </c>
      <c r="BR78" t="str">
        <v>Paseo</v>
      </c>
      <c r="BS78">
        <v>1496</v>
      </c>
      <c r="BT78">
        <v>10</v>
      </c>
      <c r="BU78">
        <v>350</v>
      </c>
      <c r="BV78">
        <v>523600</v>
      </c>
      <c r="BW78" t="str">
        <v>Yes</v>
      </c>
      <c r="BX78">
        <v>31416</v>
      </c>
      <c r="BY78">
        <v>103224</v>
      </c>
      <c r="BZ78">
        <v>45507</v>
      </c>
      <c r="CA78" t="str">
        <v>Medium</v>
      </c>
      <c r="CB78" t="str">
        <v>Government</v>
      </c>
      <c r="CC78">
        <v>0.23</v>
      </c>
    </row>
    <row r="79" spans="3:81" x14ac:dyDescent="0.25">
      <c r="C79">
        <v>70536</v>
      </c>
      <c r="D79" t="str">
        <v>Ireland</v>
      </c>
      <c r="E79" t="str">
        <v>Amarilla</v>
      </c>
      <c r="F79">
        <v>2876</v>
      </c>
      <c r="G79">
        <v>260</v>
      </c>
      <c r="H79">
        <v>350</v>
      </c>
      <c r="I79">
        <v>1006600</v>
      </c>
      <c r="J79" t="str">
        <v>Yes</v>
      </c>
      <c r="K79">
        <v>70462</v>
      </c>
      <c r="L79">
        <v>188378</v>
      </c>
      <c r="M79">
        <v>45484</v>
      </c>
      <c r="N79" t="str">
        <v>Medium</v>
      </c>
      <c r="O79" t="str">
        <v>Government</v>
      </c>
      <c r="P79">
        <v>0.18</v>
      </c>
      <c r="S79">
        <v>70682</v>
      </c>
      <c r="T79" t="str">
        <v>France</v>
      </c>
      <c r="U79" t="str">
        <v>Paseo</v>
      </c>
      <c r="V79">
        <v>1954</v>
      </c>
      <c r="W79">
        <v>10</v>
      </c>
      <c r="X79">
        <v>20</v>
      </c>
      <c r="Y79">
        <v>39080</v>
      </c>
      <c r="Z79" t="str">
        <v>Yes</v>
      </c>
      <c r="AA79">
        <v>3908</v>
      </c>
      <c r="AB79">
        <v>15632</v>
      </c>
      <c r="AC79">
        <v>45408</v>
      </c>
      <c r="AD79" t="str">
        <v>High</v>
      </c>
      <c r="AE79" t="str">
        <v>Government</v>
      </c>
      <c r="AF79">
        <v>0.23</v>
      </c>
      <c r="AI79">
        <v>74144</v>
      </c>
      <c r="AJ79" t="str">
        <v>France</v>
      </c>
      <c r="AK79" t="str">
        <v>Velo</v>
      </c>
      <c r="AL79">
        <v>2826</v>
      </c>
      <c r="AM79">
        <v>120</v>
      </c>
      <c r="AN79">
        <v>15</v>
      </c>
      <c r="AO79">
        <v>42390</v>
      </c>
      <c r="AP79" t="str">
        <v>No</v>
      </c>
      <c r="AQ79">
        <v>6358.5</v>
      </c>
      <c r="AR79">
        <v>7771.5</v>
      </c>
      <c r="AS79">
        <v>45266</v>
      </c>
      <c r="AT79" t="str">
        <v>High</v>
      </c>
      <c r="AU79" t="str">
        <v>Midmarket</v>
      </c>
      <c r="AV79">
        <v>0.23</v>
      </c>
      <c r="AY79">
        <v>25273</v>
      </c>
      <c r="AZ79" t="str">
        <v>France</v>
      </c>
      <c r="BA79" t="str">
        <v>Paseo</v>
      </c>
      <c r="BB79">
        <v>1731</v>
      </c>
      <c r="BC79">
        <v>10</v>
      </c>
      <c r="BD79">
        <v>7</v>
      </c>
      <c r="BE79">
        <v>12117</v>
      </c>
      <c r="BF79" t="str">
        <v>Yes</v>
      </c>
      <c r="BG79">
        <v>1696.38</v>
      </c>
      <c r="BH79">
        <v>1765.619999999999</v>
      </c>
      <c r="BI79">
        <v>45539</v>
      </c>
      <c r="BJ79" t="str">
        <v>High</v>
      </c>
      <c r="BK79" t="str">
        <v>Government</v>
      </c>
      <c r="BL79">
        <v>0.23</v>
      </c>
      <c r="BP79">
        <v>25273</v>
      </c>
      <c r="BQ79" t="str">
        <v>France</v>
      </c>
      <c r="BR79" t="str">
        <v>Paseo</v>
      </c>
      <c r="BS79">
        <v>1731</v>
      </c>
      <c r="BT79">
        <v>10</v>
      </c>
      <c r="BU79">
        <v>7</v>
      </c>
      <c r="BV79">
        <v>12117</v>
      </c>
      <c r="BW79" t="str">
        <v>Yes</v>
      </c>
      <c r="BX79">
        <v>1696.38</v>
      </c>
      <c r="BY79">
        <v>1765.619999999999</v>
      </c>
      <c r="BZ79">
        <v>45539</v>
      </c>
      <c r="CA79" t="str">
        <v>High</v>
      </c>
      <c r="CB79" t="str">
        <v>Government</v>
      </c>
      <c r="CC79">
        <v>0.23</v>
      </c>
    </row>
    <row r="80" spans="3:81" x14ac:dyDescent="0.25">
      <c r="C80">
        <v>47162</v>
      </c>
      <c r="D80" t="str">
        <v>France</v>
      </c>
      <c r="E80" t="str">
        <v>Amarilla</v>
      </c>
      <c r="F80">
        <v>321</v>
      </c>
      <c r="G80">
        <v>260</v>
      </c>
      <c r="H80">
        <v>15</v>
      </c>
      <c r="I80">
        <v>4815</v>
      </c>
      <c r="J80" t="str">
        <v>Yes</v>
      </c>
      <c r="K80">
        <v>48.15</v>
      </c>
      <c r="L80">
        <v>1556.8500000000004</v>
      </c>
      <c r="M80">
        <v>45484</v>
      </c>
      <c r="N80" t="str">
        <v>Low</v>
      </c>
      <c r="O80" t="str">
        <v>Midmarket</v>
      </c>
      <c r="P80">
        <v>0.23</v>
      </c>
      <c r="S80">
        <v>64056</v>
      </c>
      <c r="T80" t="str">
        <v>France</v>
      </c>
      <c r="U80" t="str">
        <v>VTT</v>
      </c>
      <c r="V80">
        <v>3874.5</v>
      </c>
      <c r="W80">
        <v>250</v>
      </c>
      <c r="X80">
        <v>15</v>
      </c>
      <c r="Y80">
        <v>58117.5</v>
      </c>
      <c r="Z80" t="str">
        <v>Yes</v>
      </c>
      <c r="AA80">
        <v>6974.0999999999995</v>
      </c>
      <c r="AB80">
        <v>12398.399999999998</v>
      </c>
      <c r="AC80">
        <v>45412</v>
      </c>
      <c r="AD80" t="str">
        <v>High</v>
      </c>
      <c r="AE80" t="str">
        <v>Midmarket</v>
      </c>
      <c r="AF80">
        <v>0.23</v>
      </c>
      <c r="AI80">
        <v>81190</v>
      </c>
      <c r="AJ80" t="str">
        <v>France</v>
      </c>
      <c r="AK80" t="str">
        <v>Velo</v>
      </c>
      <c r="AL80">
        <v>1804</v>
      </c>
      <c r="AM80">
        <v>120</v>
      </c>
      <c r="AN80">
        <v>125</v>
      </c>
      <c r="AO80">
        <v>225500</v>
      </c>
      <c r="AP80" t="str">
        <v>No</v>
      </c>
      <c r="AQ80">
        <v>0</v>
      </c>
      <c r="AR80">
        <v>9020</v>
      </c>
      <c r="AS80">
        <v>45278</v>
      </c>
      <c r="AT80" t="str">
        <v>None</v>
      </c>
      <c r="AU80" t="str">
        <v>Enterprise</v>
      </c>
      <c r="AV80">
        <v>0.23</v>
      </c>
      <c r="AY80">
        <v>49817</v>
      </c>
      <c r="AZ80" t="str">
        <v>France</v>
      </c>
      <c r="BA80" t="str">
        <v>Paseo</v>
      </c>
      <c r="BB80">
        <v>1287</v>
      </c>
      <c r="BC80">
        <v>10</v>
      </c>
      <c r="BD80">
        <v>125</v>
      </c>
      <c r="BE80">
        <v>160875</v>
      </c>
      <c r="BF80" t="str">
        <v>Yes</v>
      </c>
      <c r="BG80">
        <v>4826.25</v>
      </c>
      <c r="BH80">
        <v>1608.75</v>
      </c>
      <c r="BI80">
        <v>45540</v>
      </c>
      <c r="BJ80" t="str">
        <v>Low</v>
      </c>
      <c r="BK80" t="str">
        <v>Enterprise</v>
      </c>
      <c r="BL80">
        <v>0.23</v>
      </c>
      <c r="BP80">
        <v>49817</v>
      </c>
      <c r="BQ80" t="str">
        <v>France</v>
      </c>
      <c r="BR80" t="str">
        <v>Paseo</v>
      </c>
      <c r="BS80">
        <v>1287</v>
      </c>
      <c r="BT80">
        <v>10</v>
      </c>
      <c r="BU80">
        <v>125</v>
      </c>
      <c r="BV80">
        <v>160875</v>
      </c>
      <c r="BW80" t="str">
        <v>Yes</v>
      </c>
      <c r="BX80">
        <v>4826.25</v>
      </c>
      <c r="BY80">
        <v>1608.75</v>
      </c>
      <c r="BZ80">
        <v>45540</v>
      </c>
      <c r="CA80" t="str">
        <v>Low</v>
      </c>
      <c r="CB80" t="str">
        <v>Enterprise</v>
      </c>
      <c r="CC80">
        <v>0.23</v>
      </c>
    </row>
    <row r="81" spans="3:81" x14ac:dyDescent="0.25">
      <c r="C81">
        <v>28691</v>
      </c>
      <c r="D81" t="str">
        <v>Netherlands</v>
      </c>
      <c r="E81" t="str">
        <v>Amarilla</v>
      </c>
      <c r="F81">
        <v>1135</v>
      </c>
      <c r="G81">
        <v>260</v>
      </c>
      <c r="H81">
        <v>7</v>
      </c>
      <c r="I81">
        <v>7945</v>
      </c>
      <c r="J81" t="str">
        <v>No</v>
      </c>
      <c r="K81">
        <v>556.15</v>
      </c>
      <c r="L81">
        <v>1713.8500000000004</v>
      </c>
      <c r="M81">
        <v>45488</v>
      </c>
      <c r="N81" t="str">
        <v>Medium</v>
      </c>
      <c r="O81" t="str">
        <v>Government</v>
      </c>
      <c r="P81">
        <v>0.2</v>
      </c>
      <c r="S81">
        <v>10786</v>
      </c>
      <c r="T81" t="str">
        <v>France</v>
      </c>
      <c r="U81" t="str">
        <v>Paseo</v>
      </c>
      <c r="V81">
        <v>1901</v>
      </c>
      <c r="W81">
        <v>10</v>
      </c>
      <c r="X81">
        <v>12</v>
      </c>
      <c r="Y81">
        <v>22812</v>
      </c>
      <c r="Z81" t="str">
        <v>Yes</v>
      </c>
      <c r="AA81">
        <v>684.36</v>
      </c>
      <c r="AB81">
        <v>16424.64</v>
      </c>
      <c r="AC81">
        <v>45415</v>
      </c>
      <c r="AD81" t="str">
        <v>Low</v>
      </c>
      <c r="AE81" t="str">
        <v>Channel Partners</v>
      </c>
      <c r="AF81">
        <v>0.23</v>
      </c>
      <c r="AI81">
        <v>64882</v>
      </c>
      <c r="AJ81" t="str">
        <v>France</v>
      </c>
      <c r="AK81" t="str">
        <v>Velo</v>
      </c>
      <c r="AL81">
        <v>2177</v>
      </c>
      <c r="AM81">
        <v>120</v>
      </c>
      <c r="AN81">
        <v>350</v>
      </c>
      <c r="AO81">
        <v>761950</v>
      </c>
      <c r="AP81" t="str">
        <v>No</v>
      </c>
      <c r="AQ81">
        <v>30478</v>
      </c>
      <c r="AR81">
        <v>165452</v>
      </c>
      <c r="AS81">
        <v>45279</v>
      </c>
      <c r="AT81" t="str">
        <v>Low</v>
      </c>
      <c r="AU81" t="str">
        <v>Government</v>
      </c>
      <c r="AV81">
        <v>0.23</v>
      </c>
      <c r="AY81">
        <v>12396</v>
      </c>
      <c r="AZ81" t="str">
        <v>France</v>
      </c>
      <c r="BA81" t="str">
        <v>Paseo</v>
      </c>
      <c r="BB81">
        <v>1030</v>
      </c>
      <c r="BC81">
        <v>10</v>
      </c>
      <c r="BD81">
        <v>7</v>
      </c>
      <c r="BE81">
        <v>7210</v>
      </c>
      <c r="BF81" t="str">
        <v>Yes</v>
      </c>
      <c r="BG81">
        <v>72.099999999999994</v>
      </c>
      <c r="BH81">
        <v>1987.8999999999996</v>
      </c>
      <c r="BI81">
        <v>45546</v>
      </c>
      <c r="BJ81" t="str">
        <v>Low</v>
      </c>
      <c r="BK81" t="str">
        <v>Government</v>
      </c>
      <c r="BL81">
        <v>0.23</v>
      </c>
      <c r="BP81">
        <v>12396</v>
      </c>
      <c r="BQ81" t="str">
        <v>France</v>
      </c>
      <c r="BR81" t="str">
        <v>Paseo</v>
      </c>
      <c r="BS81">
        <v>1030</v>
      </c>
      <c r="BT81">
        <v>10</v>
      </c>
      <c r="BU81">
        <v>7</v>
      </c>
      <c r="BV81">
        <v>7210</v>
      </c>
      <c r="BW81" t="str">
        <v>Yes</v>
      </c>
      <c r="BX81">
        <v>72.099999999999994</v>
      </c>
      <c r="BY81">
        <v>1987.8999999999996</v>
      </c>
      <c r="BZ81">
        <v>45546</v>
      </c>
      <c r="CA81" t="str">
        <v>Low</v>
      </c>
      <c r="CB81" t="str">
        <v>Government</v>
      </c>
      <c r="CC81">
        <v>0.23</v>
      </c>
    </row>
    <row r="82" spans="3:81" x14ac:dyDescent="0.25">
      <c r="C82">
        <v>34457</v>
      </c>
      <c r="D82" t="str">
        <v>Italy</v>
      </c>
      <c r="E82" t="str">
        <v>Amarilla</v>
      </c>
      <c r="F82">
        <v>1282</v>
      </c>
      <c r="G82">
        <v>260</v>
      </c>
      <c r="H82">
        <v>20</v>
      </c>
      <c r="I82">
        <v>25640</v>
      </c>
      <c r="J82" t="str">
        <v>No</v>
      </c>
      <c r="K82">
        <v>2051.1999999999998</v>
      </c>
      <c r="L82">
        <v>10768.8</v>
      </c>
      <c r="M82">
        <v>45491</v>
      </c>
      <c r="N82" t="str">
        <v>Medium</v>
      </c>
      <c r="O82" t="str">
        <v>Government</v>
      </c>
      <c r="P82">
        <v>0.24</v>
      </c>
      <c r="S82">
        <v>41942</v>
      </c>
      <c r="T82" t="str">
        <v>France</v>
      </c>
      <c r="U82" t="str">
        <v>Velo</v>
      </c>
      <c r="V82">
        <v>1055</v>
      </c>
      <c r="W82">
        <v>120</v>
      </c>
      <c r="X82">
        <v>12</v>
      </c>
      <c r="Y82">
        <v>12660</v>
      </c>
      <c r="Z82" t="str">
        <v>No</v>
      </c>
      <c r="AA82">
        <v>253.2</v>
      </c>
      <c r="AB82">
        <v>9241.7999999999993</v>
      </c>
      <c r="AC82">
        <v>45419</v>
      </c>
      <c r="AD82" t="str">
        <v>Low</v>
      </c>
      <c r="AE82" t="str">
        <v>Channel Partners</v>
      </c>
      <c r="AF82">
        <v>0.23</v>
      </c>
      <c r="AI82">
        <v>68821</v>
      </c>
      <c r="AJ82" t="str">
        <v>France</v>
      </c>
      <c r="AK82" t="str">
        <v>Velo</v>
      </c>
      <c r="AL82">
        <v>704</v>
      </c>
      <c r="AM82">
        <v>120</v>
      </c>
      <c r="AN82">
        <v>125</v>
      </c>
      <c r="AO82">
        <v>88000</v>
      </c>
      <c r="AP82" t="str">
        <v>No</v>
      </c>
      <c r="AQ82">
        <v>4400</v>
      </c>
      <c r="AR82">
        <v>-880</v>
      </c>
      <c r="AS82">
        <v>45282</v>
      </c>
      <c r="AT82" t="str">
        <v>Medium</v>
      </c>
      <c r="AU82" t="str">
        <v>Enterprise</v>
      </c>
      <c r="AV82">
        <v>0.23</v>
      </c>
      <c r="AY82">
        <v>78500</v>
      </c>
      <c r="AZ82" t="str">
        <v>France</v>
      </c>
      <c r="BA82" t="str">
        <v>Paseo</v>
      </c>
      <c r="BB82">
        <v>1031</v>
      </c>
      <c r="BC82">
        <v>10</v>
      </c>
      <c r="BD82">
        <v>7</v>
      </c>
      <c r="BE82">
        <v>7217</v>
      </c>
      <c r="BF82" t="str">
        <v>No</v>
      </c>
      <c r="BG82">
        <v>505.19</v>
      </c>
      <c r="BH82">
        <v>1556.8100000000004</v>
      </c>
      <c r="BI82">
        <v>45553</v>
      </c>
      <c r="BJ82" t="str">
        <v>Medium</v>
      </c>
      <c r="BK82" t="str">
        <v>Government</v>
      </c>
      <c r="BL82">
        <v>0.23</v>
      </c>
      <c r="BP82">
        <v>78500</v>
      </c>
      <c r="BQ82" t="str">
        <v>France</v>
      </c>
      <c r="BR82" t="str">
        <v>Paseo</v>
      </c>
      <c r="BS82">
        <v>1031</v>
      </c>
      <c r="BT82">
        <v>10</v>
      </c>
      <c r="BU82">
        <v>7</v>
      </c>
      <c r="BV82">
        <v>7217</v>
      </c>
      <c r="BW82" t="str">
        <v>No</v>
      </c>
      <c r="BX82">
        <v>505.19</v>
      </c>
      <c r="BY82">
        <v>1556.8100000000004</v>
      </c>
      <c r="BZ82">
        <v>45553</v>
      </c>
      <c r="CA82" t="str">
        <v>Medium</v>
      </c>
      <c r="CB82" t="str">
        <v>Government</v>
      </c>
      <c r="CC82">
        <v>0.23</v>
      </c>
    </row>
    <row r="83" spans="3:81" x14ac:dyDescent="0.25">
      <c r="C83">
        <v>37971</v>
      </c>
      <c r="D83" t="str">
        <v>Spain</v>
      </c>
      <c r="E83" t="str">
        <v>Amarilla</v>
      </c>
      <c r="F83">
        <v>2460</v>
      </c>
      <c r="G83">
        <v>260</v>
      </c>
      <c r="H83">
        <v>300</v>
      </c>
      <c r="I83">
        <v>738000</v>
      </c>
      <c r="J83" t="str">
        <v>Yes</v>
      </c>
      <c r="K83">
        <v>59040</v>
      </c>
      <c r="L83">
        <v>63960</v>
      </c>
      <c r="M83">
        <v>45497</v>
      </c>
      <c r="N83" t="str">
        <v>Medium</v>
      </c>
      <c r="O83" t="str">
        <v>Small Business</v>
      </c>
      <c r="P83">
        <v>0.22</v>
      </c>
      <c r="S83">
        <v>31828</v>
      </c>
      <c r="T83" t="str">
        <v>France</v>
      </c>
      <c r="U83" t="str">
        <v>Paseo</v>
      </c>
      <c r="V83">
        <v>2155</v>
      </c>
      <c r="W83">
        <v>10</v>
      </c>
      <c r="X83">
        <v>350</v>
      </c>
      <c r="Y83">
        <v>754250</v>
      </c>
      <c r="Z83" t="str">
        <v>Yes</v>
      </c>
      <c r="AA83">
        <v>7542.5</v>
      </c>
      <c r="AB83">
        <v>186407.5</v>
      </c>
      <c r="AC83">
        <v>45427</v>
      </c>
      <c r="AD83" t="str">
        <v>Low</v>
      </c>
      <c r="AE83" t="str">
        <v>Government</v>
      </c>
      <c r="AF83">
        <v>0.23</v>
      </c>
      <c r="AI83">
        <v>17414</v>
      </c>
      <c r="AJ83" t="str">
        <v>France</v>
      </c>
      <c r="AK83" t="str">
        <v>Velo</v>
      </c>
      <c r="AL83">
        <v>3864</v>
      </c>
      <c r="AM83">
        <v>120</v>
      </c>
      <c r="AN83">
        <v>20</v>
      </c>
      <c r="AO83">
        <v>77280</v>
      </c>
      <c r="AP83" t="str">
        <v>Yes</v>
      </c>
      <c r="AQ83">
        <v>772.80000000000007</v>
      </c>
      <c r="AR83">
        <v>37867.200000000004</v>
      </c>
      <c r="AS83">
        <v>45314</v>
      </c>
      <c r="AT83" t="str">
        <v>Low</v>
      </c>
      <c r="AU83" t="str">
        <v>Government</v>
      </c>
      <c r="AV83">
        <v>0.23</v>
      </c>
      <c r="AY83">
        <v>33553</v>
      </c>
      <c r="AZ83" t="str">
        <v>France</v>
      </c>
      <c r="BA83" t="str">
        <v>Velo</v>
      </c>
      <c r="BB83">
        <v>2805</v>
      </c>
      <c r="BC83">
        <v>120</v>
      </c>
      <c r="BD83">
        <v>20</v>
      </c>
      <c r="BE83">
        <v>56100</v>
      </c>
      <c r="BF83" t="str">
        <v>No</v>
      </c>
      <c r="BG83">
        <v>6171</v>
      </c>
      <c r="BH83">
        <v>21879</v>
      </c>
      <c r="BI83">
        <v>45220</v>
      </c>
      <c r="BJ83" t="str">
        <v>High</v>
      </c>
      <c r="BK83" t="str">
        <v>Government</v>
      </c>
      <c r="BL83">
        <v>0.23</v>
      </c>
      <c r="BP83">
        <v>33553</v>
      </c>
      <c r="BQ83" t="str">
        <v>France</v>
      </c>
      <c r="BR83" t="str">
        <v>Velo</v>
      </c>
      <c r="BS83">
        <v>2805</v>
      </c>
      <c r="BT83">
        <v>120</v>
      </c>
      <c r="BU83">
        <v>20</v>
      </c>
      <c r="BV83">
        <v>56100</v>
      </c>
      <c r="BW83" t="str">
        <v>No</v>
      </c>
      <c r="BX83">
        <v>6171</v>
      </c>
      <c r="BY83">
        <v>21879</v>
      </c>
      <c r="BZ83">
        <v>45220</v>
      </c>
      <c r="CA83" t="str">
        <v>High</v>
      </c>
      <c r="CB83" t="str">
        <v>Government</v>
      </c>
      <c r="CC83">
        <v>0.23</v>
      </c>
    </row>
    <row r="84" spans="3:81" x14ac:dyDescent="0.25">
      <c r="C84">
        <v>88497</v>
      </c>
      <c r="D84" t="str">
        <v>Netherlands</v>
      </c>
      <c r="E84" t="str">
        <v>Amarilla</v>
      </c>
      <c r="F84">
        <v>1393</v>
      </c>
      <c r="G84">
        <v>260</v>
      </c>
      <c r="H84">
        <v>12</v>
      </c>
      <c r="I84">
        <v>16716</v>
      </c>
      <c r="J84" t="str">
        <v>No</v>
      </c>
      <c r="K84">
        <v>2340.2399999999998</v>
      </c>
      <c r="L84">
        <v>10196.76</v>
      </c>
      <c r="M84">
        <v>45499</v>
      </c>
      <c r="N84" t="str">
        <v>High</v>
      </c>
      <c r="O84" t="str">
        <v>Channel Partners</v>
      </c>
      <c r="P84">
        <v>0.2</v>
      </c>
      <c r="S84">
        <v>98981</v>
      </c>
      <c r="T84" t="str">
        <v>France</v>
      </c>
      <c r="U84" t="str">
        <v>VTT</v>
      </c>
      <c r="V84">
        <v>2234</v>
      </c>
      <c r="W84">
        <v>250</v>
      </c>
      <c r="X84">
        <v>12</v>
      </c>
      <c r="Y84">
        <v>26808</v>
      </c>
      <c r="Z84" t="str">
        <v>No</v>
      </c>
      <c r="AA84">
        <v>2412.7199999999998</v>
      </c>
      <c r="AB84">
        <v>17693.28</v>
      </c>
      <c r="AC84">
        <v>45433</v>
      </c>
      <c r="AD84" t="str">
        <v>Medium</v>
      </c>
      <c r="AE84" t="str">
        <v>Channel Partners</v>
      </c>
      <c r="AF84">
        <v>0.23</v>
      </c>
      <c r="AI84">
        <v>34559</v>
      </c>
      <c r="AJ84" t="str">
        <v>France</v>
      </c>
      <c r="AK84" t="str">
        <v>Velo</v>
      </c>
      <c r="AL84">
        <v>604</v>
      </c>
      <c r="AM84">
        <v>120</v>
      </c>
      <c r="AN84">
        <v>12</v>
      </c>
      <c r="AO84">
        <v>7248</v>
      </c>
      <c r="AP84" t="str">
        <v>Yes</v>
      </c>
      <c r="AQ84">
        <v>942.24</v>
      </c>
      <c r="AR84">
        <v>4493.76</v>
      </c>
      <c r="AS84">
        <v>45322</v>
      </c>
      <c r="AT84" t="str">
        <v>High</v>
      </c>
      <c r="AU84" t="str">
        <v>Channel Partners</v>
      </c>
      <c r="AV84">
        <v>0.23</v>
      </c>
      <c r="AY84">
        <v>22200</v>
      </c>
      <c r="AZ84" t="str">
        <v>France</v>
      </c>
      <c r="BA84" t="str">
        <v>Velo</v>
      </c>
      <c r="BB84">
        <v>853</v>
      </c>
      <c r="BC84">
        <v>120</v>
      </c>
      <c r="BD84">
        <v>300</v>
      </c>
      <c r="BE84">
        <v>255900</v>
      </c>
      <c r="BF84" t="str">
        <v>Yes</v>
      </c>
      <c r="BG84">
        <v>25590</v>
      </c>
      <c r="BH84">
        <v>17060</v>
      </c>
      <c r="BI84">
        <v>45242</v>
      </c>
      <c r="BJ84" t="str">
        <v>High</v>
      </c>
      <c r="BK84" t="str">
        <v>Small Business</v>
      </c>
      <c r="BL84">
        <v>0.23</v>
      </c>
      <c r="BP84">
        <v>22200</v>
      </c>
      <c r="BQ84" t="str">
        <v>France</v>
      </c>
      <c r="BR84" t="str">
        <v>Velo</v>
      </c>
      <c r="BS84">
        <v>853</v>
      </c>
      <c r="BT84">
        <v>120</v>
      </c>
      <c r="BU84">
        <v>300</v>
      </c>
      <c r="BV84">
        <v>255900</v>
      </c>
      <c r="BW84" t="str">
        <v>Yes</v>
      </c>
      <c r="BX84">
        <v>25590</v>
      </c>
      <c r="BY84">
        <v>17060</v>
      </c>
      <c r="BZ84">
        <v>45242</v>
      </c>
      <c r="CA84" t="str">
        <v>High</v>
      </c>
      <c r="CB84" t="str">
        <v>Small Business</v>
      </c>
      <c r="CC84">
        <v>0.23</v>
      </c>
    </row>
    <row r="85" spans="3:81" x14ac:dyDescent="0.25">
      <c r="C85">
        <v>87537</v>
      </c>
      <c r="D85" t="str">
        <v>Netherlands</v>
      </c>
      <c r="E85" t="str">
        <v>Amarilla</v>
      </c>
      <c r="F85">
        <v>1778</v>
      </c>
      <c r="G85">
        <v>260</v>
      </c>
      <c r="H85">
        <v>350</v>
      </c>
      <c r="I85">
        <v>622300</v>
      </c>
      <c r="J85" t="str">
        <v>Yes</v>
      </c>
      <c r="K85">
        <v>24892</v>
      </c>
      <c r="L85">
        <v>135128</v>
      </c>
      <c r="M85">
        <v>45501</v>
      </c>
      <c r="N85" t="str">
        <v>Low</v>
      </c>
      <c r="O85" t="str">
        <v>Government</v>
      </c>
      <c r="P85">
        <v>0.2</v>
      </c>
      <c r="S85">
        <v>56832</v>
      </c>
      <c r="T85" t="str">
        <v>France</v>
      </c>
      <c r="U85" t="str">
        <v>Carretera</v>
      </c>
      <c r="V85">
        <v>490</v>
      </c>
      <c r="W85">
        <v>3</v>
      </c>
      <c r="X85">
        <v>15</v>
      </c>
      <c r="Y85">
        <v>7350</v>
      </c>
      <c r="Z85" t="str">
        <v>No</v>
      </c>
      <c r="AA85">
        <v>588</v>
      </c>
      <c r="AB85">
        <v>1862</v>
      </c>
      <c r="AC85">
        <v>45439</v>
      </c>
      <c r="AD85" t="str">
        <v>Medium</v>
      </c>
      <c r="AE85" t="str">
        <v>Midmarket</v>
      </c>
      <c r="AF85">
        <v>0.23</v>
      </c>
      <c r="AI85">
        <v>37926</v>
      </c>
      <c r="AJ85" t="str">
        <v>France</v>
      </c>
      <c r="AK85" t="str">
        <v>Velo</v>
      </c>
      <c r="AL85">
        <v>1190</v>
      </c>
      <c r="AM85">
        <v>120</v>
      </c>
      <c r="AN85">
        <v>7</v>
      </c>
      <c r="AO85">
        <v>8330</v>
      </c>
      <c r="AP85" t="str">
        <v>No</v>
      </c>
      <c r="AQ85">
        <v>1082.9000000000001</v>
      </c>
      <c r="AR85">
        <v>1297.1000000000004</v>
      </c>
      <c r="AS85">
        <v>45323</v>
      </c>
      <c r="AT85" t="str">
        <v>High</v>
      </c>
      <c r="AU85" t="str">
        <v>Government</v>
      </c>
      <c r="AV85">
        <v>0.23</v>
      </c>
      <c r="AY85">
        <v>74144</v>
      </c>
      <c r="AZ85" t="str">
        <v>France</v>
      </c>
      <c r="BA85" t="str">
        <v>Velo</v>
      </c>
      <c r="BB85">
        <v>2826</v>
      </c>
      <c r="BC85">
        <v>120</v>
      </c>
      <c r="BD85">
        <v>15</v>
      </c>
      <c r="BE85">
        <v>42390</v>
      </c>
      <c r="BF85" t="str">
        <v>No</v>
      </c>
      <c r="BG85">
        <v>6358.5</v>
      </c>
      <c r="BH85">
        <v>7771.5</v>
      </c>
      <c r="BI85">
        <v>45266</v>
      </c>
      <c r="BJ85" t="str">
        <v>High</v>
      </c>
      <c r="BK85" t="str">
        <v>Midmarket</v>
      </c>
      <c r="BL85">
        <v>0.23</v>
      </c>
      <c r="BP85">
        <v>74144</v>
      </c>
      <c r="BQ85" t="str">
        <v>France</v>
      </c>
      <c r="BR85" t="str">
        <v>Velo</v>
      </c>
      <c r="BS85">
        <v>2826</v>
      </c>
      <c r="BT85">
        <v>120</v>
      </c>
      <c r="BU85">
        <v>15</v>
      </c>
      <c r="BV85">
        <v>42390</v>
      </c>
      <c r="BW85" t="str">
        <v>No</v>
      </c>
      <c r="BX85">
        <v>6358.5</v>
      </c>
      <c r="BY85">
        <v>7771.5</v>
      </c>
      <c r="BZ85">
        <v>45266</v>
      </c>
      <c r="CA85" t="str">
        <v>High</v>
      </c>
      <c r="CB85" t="str">
        <v>Midmarket</v>
      </c>
      <c r="CC85">
        <v>0.23</v>
      </c>
    </row>
    <row r="86" spans="3:81" x14ac:dyDescent="0.25">
      <c r="C86">
        <v>51914</v>
      </c>
      <c r="D86" t="str">
        <v>Netherlands</v>
      </c>
      <c r="E86" t="str">
        <v>Amarilla</v>
      </c>
      <c r="F86">
        <v>1645</v>
      </c>
      <c r="G86">
        <v>260</v>
      </c>
      <c r="H86">
        <v>125</v>
      </c>
      <c r="I86">
        <v>205625</v>
      </c>
      <c r="J86" t="str">
        <v>Yes</v>
      </c>
      <c r="K86">
        <v>14393.75</v>
      </c>
      <c r="L86">
        <v>-6168.75</v>
      </c>
      <c r="M86">
        <v>45508</v>
      </c>
      <c r="N86" t="str">
        <v>Medium</v>
      </c>
      <c r="O86" t="str">
        <v>Enterprise</v>
      </c>
      <c r="P86">
        <v>0.2</v>
      </c>
      <c r="S86">
        <v>83130</v>
      </c>
      <c r="T86" t="str">
        <v>France</v>
      </c>
      <c r="U86" t="str">
        <v>Velo</v>
      </c>
      <c r="V86">
        <v>639</v>
      </c>
      <c r="W86">
        <v>120</v>
      </c>
      <c r="X86">
        <v>350</v>
      </c>
      <c r="Y86">
        <v>223650</v>
      </c>
      <c r="Z86" t="str">
        <v>No</v>
      </c>
      <c r="AA86">
        <v>22365</v>
      </c>
      <c r="AB86">
        <v>35145</v>
      </c>
      <c r="AC86">
        <v>45440</v>
      </c>
      <c r="AD86" t="str">
        <v>High</v>
      </c>
      <c r="AE86" t="str">
        <v>Government</v>
      </c>
      <c r="AF86">
        <v>0.23</v>
      </c>
      <c r="AI86">
        <v>26096</v>
      </c>
      <c r="AJ86" t="str">
        <v>France</v>
      </c>
      <c r="AK86" t="str">
        <v>Velo</v>
      </c>
      <c r="AL86">
        <v>1496</v>
      </c>
      <c r="AM86">
        <v>120</v>
      </c>
      <c r="AN86">
        <v>350</v>
      </c>
      <c r="AO86">
        <v>523600</v>
      </c>
      <c r="AP86" t="str">
        <v>Yes</v>
      </c>
      <c r="AQ86">
        <v>31416</v>
      </c>
      <c r="AR86">
        <v>103224</v>
      </c>
      <c r="AS86">
        <v>45390</v>
      </c>
      <c r="AT86" t="str">
        <v>Medium</v>
      </c>
      <c r="AU86" t="str">
        <v>Government</v>
      </c>
      <c r="AV86">
        <v>0.23</v>
      </c>
      <c r="AY86">
        <v>81190</v>
      </c>
      <c r="AZ86" t="str">
        <v>France</v>
      </c>
      <c r="BA86" t="str">
        <v>Velo</v>
      </c>
      <c r="BB86">
        <v>1804</v>
      </c>
      <c r="BC86">
        <v>120</v>
      </c>
      <c r="BD86">
        <v>125</v>
      </c>
      <c r="BE86">
        <v>225500</v>
      </c>
      <c r="BF86" t="str">
        <v>No</v>
      </c>
      <c r="BG86">
        <v>0</v>
      </c>
      <c r="BH86">
        <v>9020</v>
      </c>
      <c r="BI86">
        <v>45278</v>
      </c>
      <c r="BJ86" t="str">
        <v>None</v>
      </c>
      <c r="BK86" t="str">
        <v>Enterprise</v>
      </c>
      <c r="BL86">
        <v>0.23</v>
      </c>
      <c r="BP86">
        <v>81190</v>
      </c>
      <c r="BQ86" t="str">
        <v>France</v>
      </c>
      <c r="BR86" t="str">
        <v>Velo</v>
      </c>
      <c r="BS86">
        <v>1804</v>
      </c>
      <c r="BT86">
        <v>120</v>
      </c>
      <c r="BU86">
        <v>125</v>
      </c>
      <c r="BV86">
        <v>225500</v>
      </c>
      <c r="BW86" t="str">
        <v>No</v>
      </c>
      <c r="BX86">
        <v>0</v>
      </c>
      <c r="BY86">
        <v>9020</v>
      </c>
      <c r="BZ86">
        <v>45278</v>
      </c>
      <c r="CA86" t="str">
        <v>None</v>
      </c>
      <c r="CB86" t="str">
        <v>Enterprise</v>
      </c>
      <c r="CC86">
        <v>0.23</v>
      </c>
    </row>
    <row r="87" spans="3:81" x14ac:dyDescent="0.25">
      <c r="C87">
        <v>31955</v>
      </c>
      <c r="D87" t="str">
        <v>Spain</v>
      </c>
      <c r="E87" t="str">
        <v>Amarilla</v>
      </c>
      <c r="F87">
        <v>1074</v>
      </c>
      <c r="G87">
        <v>260</v>
      </c>
      <c r="H87">
        <v>125</v>
      </c>
      <c r="I87">
        <v>134250</v>
      </c>
      <c r="J87" t="str">
        <v>No</v>
      </c>
      <c r="K87">
        <v>5370</v>
      </c>
      <c r="L87">
        <v>0</v>
      </c>
      <c r="M87">
        <v>45509</v>
      </c>
      <c r="N87" t="str">
        <v>Low</v>
      </c>
      <c r="O87" t="str">
        <v>Enterprise</v>
      </c>
      <c r="P87">
        <v>0.22</v>
      </c>
      <c r="S87">
        <v>67207</v>
      </c>
      <c r="T87" t="str">
        <v>France</v>
      </c>
      <c r="U87" t="str">
        <v>VTT</v>
      </c>
      <c r="V87">
        <v>574.5</v>
      </c>
      <c r="W87">
        <v>250</v>
      </c>
      <c r="X87">
        <v>350</v>
      </c>
      <c r="Y87">
        <v>201075</v>
      </c>
      <c r="Z87" t="str">
        <v>No</v>
      </c>
      <c r="AA87">
        <v>16086</v>
      </c>
      <c r="AB87">
        <v>35619</v>
      </c>
      <c r="AC87">
        <v>45444</v>
      </c>
      <c r="AD87" t="str">
        <v>Medium</v>
      </c>
      <c r="AE87" t="str">
        <v>Government</v>
      </c>
      <c r="AF87">
        <v>0.23</v>
      </c>
      <c r="AI87">
        <v>20093</v>
      </c>
      <c r="AJ87" t="str">
        <v>France</v>
      </c>
      <c r="AK87" t="str">
        <v>Velo</v>
      </c>
      <c r="AL87">
        <v>3997.5</v>
      </c>
      <c r="AM87">
        <v>120</v>
      </c>
      <c r="AN87">
        <v>15</v>
      </c>
      <c r="AO87">
        <v>59962.5</v>
      </c>
      <c r="AP87" t="str">
        <v>Yes</v>
      </c>
      <c r="AQ87">
        <v>7795.125</v>
      </c>
      <c r="AR87">
        <v>12192.375</v>
      </c>
      <c r="AS87">
        <v>45400</v>
      </c>
      <c r="AT87" t="str">
        <v>High</v>
      </c>
      <c r="AU87" t="str">
        <v>Midmarket</v>
      </c>
      <c r="AV87">
        <v>0.23</v>
      </c>
      <c r="AY87">
        <v>64882</v>
      </c>
      <c r="AZ87" t="str">
        <v>France</v>
      </c>
      <c r="BA87" t="str">
        <v>Velo</v>
      </c>
      <c r="BB87">
        <v>2177</v>
      </c>
      <c r="BC87">
        <v>120</v>
      </c>
      <c r="BD87">
        <v>350</v>
      </c>
      <c r="BE87">
        <v>761950</v>
      </c>
      <c r="BF87" t="str">
        <v>No</v>
      </c>
      <c r="BG87">
        <v>30478</v>
      </c>
      <c r="BH87">
        <v>165452</v>
      </c>
      <c r="BI87">
        <v>45279</v>
      </c>
      <c r="BJ87" t="str">
        <v>Low</v>
      </c>
      <c r="BK87" t="str">
        <v>Government</v>
      </c>
      <c r="BL87">
        <v>0.23</v>
      </c>
      <c r="BP87">
        <v>64882</v>
      </c>
      <c r="BQ87" t="str">
        <v>France</v>
      </c>
      <c r="BR87" t="str">
        <v>Velo</v>
      </c>
      <c r="BS87">
        <v>2177</v>
      </c>
      <c r="BT87">
        <v>120</v>
      </c>
      <c r="BU87">
        <v>350</v>
      </c>
      <c r="BV87">
        <v>761950</v>
      </c>
      <c r="BW87" t="str">
        <v>No</v>
      </c>
      <c r="BX87">
        <v>30478</v>
      </c>
      <c r="BY87">
        <v>165452</v>
      </c>
      <c r="BZ87">
        <v>45279</v>
      </c>
      <c r="CA87" t="str">
        <v>Low</v>
      </c>
      <c r="CB87" t="str">
        <v>Government</v>
      </c>
      <c r="CC87">
        <v>0.23</v>
      </c>
    </row>
    <row r="88" spans="3:81" x14ac:dyDescent="0.25">
      <c r="C88">
        <v>62488</v>
      </c>
      <c r="D88" t="str">
        <v>Germany</v>
      </c>
      <c r="E88" t="str">
        <v>Amarilla</v>
      </c>
      <c r="F88">
        <v>472</v>
      </c>
      <c r="G88">
        <v>260</v>
      </c>
      <c r="H88">
        <v>12</v>
      </c>
      <c r="I88">
        <v>5664</v>
      </c>
      <c r="J88" t="str">
        <v>No</v>
      </c>
      <c r="K88">
        <v>623.04</v>
      </c>
      <c r="L88">
        <v>3624.96</v>
      </c>
      <c r="M88">
        <v>45509</v>
      </c>
      <c r="N88" t="str">
        <v>High</v>
      </c>
      <c r="O88" t="str">
        <v>Channel Partners</v>
      </c>
      <c r="P88">
        <v>0.19</v>
      </c>
      <c r="S88">
        <v>46711</v>
      </c>
      <c r="T88" t="str">
        <v>France</v>
      </c>
      <c r="U88" t="str">
        <v>Paseo</v>
      </c>
      <c r="V88">
        <v>886</v>
      </c>
      <c r="W88">
        <v>10</v>
      </c>
      <c r="X88">
        <v>350</v>
      </c>
      <c r="Y88">
        <v>310100</v>
      </c>
      <c r="Z88" t="str">
        <v>Yes</v>
      </c>
      <c r="AA88">
        <v>37212</v>
      </c>
      <c r="AB88">
        <v>42528</v>
      </c>
      <c r="AC88">
        <v>45449</v>
      </c>
      <c r="AD88" t="str">
        <v>High</v>
      </c>
      <c r="AE88" t="str">
        <v>Government</v>
      </c>
      <c r="AF88">
        <v>0.23</v>
      </c>
      <c r="AI88">
        <v>41942</v>
      </c>
      <c r="AJ88" t="str">
        <v>France</v>
      </c>
      <c r="AK88" t="str">
        <v>Velo</v>
      </c>
      <c r="AL88">
        <v>1055</v>
      </c>
      <c r="AM88">
        <v>120</v>
      </c>
      <c r="AN88">
        <v>12</v>
      </c>
      <c r="AO88">
        <v>12660</v>
      </c>
      <c r="AP88" t="str">
        <v>No</v>
      </c>
      <c r="AQ88">
        <v>253.2</v>
      </c>
      <c r="AR88">
        <v>9241.7999999999993</v>
      </c>
      <c r="AS88">
        <v>45419</v>
      </c>
      <c r="AT88" t="str">
        <v>Low</v>
      </c>
      <c r="AU88" t="str">
        <v>Channel Partners</v>
      </c>
      <c r="AV88">
        <v>0.23</v>
      </c>
      <c r="AY88">
        <v>68821</v>
      </c>
      <c r="AZ88" t="str">
        <v>France</v>
      </c>
      <c r="BA88" t="str">
        <v>Velo</v>
      </c>
      <c r="BB88">
        <v>704</v>
      </c>
      <c r="BC88">
        <v>120</v>
      </c>
      <c r="BD88">
        <v>125</v>
      </c>
      <c r="BE88">
        <v>88000</v>
      </c>
      <c r="BF88" t="str">
        <v>No</v>
      </c>
      <c r="BG88">
        <v>4400</v>
      </c>
      <c r="BH88">
        <v>-880</v>
      </c>
      <c r="BI88">
        <v>45282</v>
      </c>
      <c r="BJ88" t="str">
        <v>Medium</v>
      </c>
      <c r="BK88" t="str">
        <v>Enterprise</v>
      </c>
      <c r="BL88">
        <v>0.23</v>
      </c>
      <c r="BP88">
        <v>68821</v>
      </c>
      <c r="BQ88" t="str">
        <v>France</v>
      </c>
      <c r="BR88" t="str">
        <v>Velo</v>
      </c>
      <c r="BS88">
        <v>704</v>
      </c>
      <c r="BT88">
        <v>120</v>
      </c>
      <c r="BU88">
        <v>125</v>
      </c>
      <c r="BV88">
        <v>88000</v>
      </c>
      <c r="BW88" t="str">
        <v>No</v>
      </c>
      <c r="BX88">
        <v>4400</v>
      </c>
      <c r="BY88">
        <v>-880</v>
      </c>
      <c r="BZ88">
        <v>45282</v>
      </c>
      <c r="CA88" t="str">
        <v>Medium</v>
      </c>
      <c r="CB88" t="str">
        <v>Enterprise</v>
      </c>
      <c r="CC88">
        <v>0.23</v>
      </c>
    </row>
    <row r="89" spans="3:81" x14ac:dyDescent="0.25">
      <c r="C89">
        <v>64826</v>
      </c>
      <c r="D89" t="str">
        <v>Netherlands</v>
      </c>
      <c r="E89" t="str">
        <v>Amarilla</v>
      </c>
      <c r="F89">
        <v>1630.5</v>
      </c>
      <c r="G89">
        <v>260</v>
      </c>
      <c r="H89">
        <v>15</v>
      </c>
      <c r="I89">
        <v>24457.5</v>
      </c>
      <c r="J89" t="str">
        <v>Yes</v>
      </c>
      <c r="K89">
        <v>2201.1750000000002</v>
      </c>
      <c r="L89">
        <v>5951.3249999999989</v>
      </c>
      <c r="M89">
        <v>45510</v>
      </c>
      <c r="N89" t="str">
        <v>Medium</v>
      </c>
      <c r="O89" t="str">
        <v>Midmarket</v>
      </c>
      <c r="P89">
        <v>0.2</v>
      </c>
      <c r="S89">
        <v>69609</v>
      </c>
      <c r="T89" t="str">
        <v>France</v>
      </c>
      <c r="U89" t="str">
        <v>Velo</v>
      </c>
      <c r="V89">
        <v>386</v>
      </c>
      <c r="W89">
        <v>120</v>
      </c>
      <c r="X89">
        <v>300</v>
      </c>
      <c r="Y89">
        <v>115800</v>
      </c>
      <c r="Z89" t="str">
        <v>No</v>
      </c>
      <c r="AA89">
        <v>9264</v>
      </c>
      <c r="AB89">
        <v>10036</v>
      </c>
      <c r="AC89">
        <v>45459</v>
      </c>
      <c r="AD89" t="str">
        <v>Medium</v>
      </c>
      <c r="AE89" t="str">
        <v>Small Business</v>
      </c>
      <c r="AF89">
        <v>0.23</v>
      </c>
      <c r="AI89">
        <v>83130</v>
      </c>
      <c r="AJ89" t="str">
        <v>France</v>
      </c>
      <c r="AK89" t="str">
        <v>Velo</v>
      </c>
      <c r="AL89">
        <v>639</v>
      </c>
      <c r="AM89">
        <v>120</v>
      </c>
      <c r="AN89">
        <v>350</v>
      </c>
      <c r="AO89">
        <v>223650</v>
      </c>
      <c r="AP89" t="str">
        <v>No</v>
      </c>
      <c r="AQ89">
        <v>22365</v>
      </c>
      <c r="AR89">
        <v>35145</v>
      </c>
      <c r="AS89">
        <v>45440</v>
      </c>
      <c r="AT89" t="str">
        <v>High</v>
      </c>
      <c r="AU89" t="str">
        <v>Government</v>
      </c>
      <c r="AV89">
        <v>0.23</v>
      </c>
      <c r="AY89">
        <v>17414</v>
      </c>
      <c r="AZ89" t="str">
        <v>France</v>
      </c>
      <c r="BA89" t="str">
        <v>Velo</v>
      </c>
      <c r="BB89">
        <v>3864</v>
      </c>
      <c r="BC89">
        <v>120</v>
      </c>
      <c r="BD89">
        <v>20</v>
      </c>
      <c r="BE89">
        <v>77280</v>
      </c>
      <c r="BF89" t="str">
        <v>Yes</v>
      </c>
      <c r="BG89">
        <v>772.80000000000007</v>
      </c>
      <c r="BH89">
        <v>37867.200000000004</v>
      </c>
      <c r="BI89">
        <v>45314</v>
      </c>
      <c r="BJ89" t="str">
        <v>Low</v>
      </c>
      <c r="BK89" t="str">
        <v>Government</v>
      </c>
      <c r="BL89">
        <v>0.23</v>
      </c>
      <c r="BP89">
        <v>17414</v>
      </c>
      <c r="BQ89" t="str">
        <v>France</v>
      </c>
      <c r="BR89" t="str">
        <v>Velo</v>
      </c>
      <c r="BS89">
        <v>3864</v>
      </c>
      <c r="BT89">
        <v>120</v>
      </c>
      <c r="BU89">
        <v>20</v>
      </c>
      <c r="BV89">
        <v>77280</v>
      </c>
      <c r="BW89" t="str">
        <v>Yes</v>
      </c>
      <c r="BX89">
        <v>772.80000000000007</v>
      </c>
      <c r="BY89">
        <v>37867.200000000004</v>
      </c>
      <c r="BZ89">
        <v>45314</v>
      </c>
      <c r="CA89" t="str">
        <v>Low</v>
      </c>
      <c r="CB89" t="str">
        <v>Government</v>
      </c>
      <c r="CC89">
        <v>0.23</v>
      </c>
    </row>
    <row r="90" spans="3:81" x14ac:dyDescent="0.25">
      <c r="C90">
        <v>60931</v>
      </c>
      <c r="D90" t="str">
        <v>Italy</v>
      </c>
      <c r="E90" t="str">
        <v>Amarilla</v>
      </c>
      <c r="F90">
        <v>3199.5</v>
      </c>
      <c r="G90">
        <v>260</v>
      </c>
      <c r="H90">
        <v>15</v>
      </c>
      <c r="I90">
        <v>47992.5</v>
      </c>
      <c r="J90" t="str">
        <v>Yes</v>
      </c>
      <c r="K90">
        <v>5279.1749999999993</v>
      </c>
      <c r="L90">
        <v>10718.324999999999</v>
      </c>
      <c r="M90">
        <v>45513</v>
      </c>
      <c r="N90" t="str">
        <v>High</v>
      </c>
      <c r="O90" t="str">
        <v>Midmarket</v>
      </c>
      <c r="P90">
        <v>0.24</v>
      </c>
      <c r="S90">
        <v>45751</v>
      </c>
      <c r="T90" t="str">
        <v>France</v>
      </c>
      <c r="U90" t="str">
        <v>Velo</v>
      </c>
      <c r="V90">
        <v>245</v>
      </c>
      <c r="W90">
        <v>120</v>
      </c>
      <c r="X90">
        <v>15</v>
      </c>
      <c r="Y90">
        <v>3675</v>
      </c>
      <c r="Z90" t="str">
        <v>Yes</v>
      </c>
      <c r="AA90">
        <v>330.75</v>
      </c>
      <c r="AB90">
        <v>894.25</v>
      </c>
      <c r="AC90">
        <v>45462</v>
      </c>
      <c r="AD90" t="str">
        <v>Medium</v>
      </c>
      <c r="AE90" t="str">
        <v>Midmarket</v>
      </c>
      <c r="AF90">
        <v>0.23</v>
      </c>
      <c r="AI90">
        <v>69609</v>
      </c>
      <c r="AJ90" t="str">
        <v>France</v>
      </c>
      <c r="AK90" t="str">
        <v>Velo</v>
      </c>
      <c r="AL90">
        <v>386</v>
      </c>
      <c r="AM90">
        <v>120</v>
      </c>
      <c r="AN90">
        <v>300</v>
      </c>
      <c r="AO90">
        <v>115800</v>
      </c>
      <c r="AP90" t="str">
        <v>No</v>
      </c>
      <c r="AQ90">
        <v>9264</v>
      </c>
      <c r="AR90">
        <v>10036</v>
      </c>
      <c r="AS90">
        <v>45459</v>
      </c>
      <c r="AT90" t="str">
        <v>Medium</v>
      </c>
      <c r="AU90" t="str">
        <v>Small Business</v>
      </c>
      <c r="AV90">
        <v>0.23</v>
      </c>
      <c r="AY90">
        <v>34559</v>
      </c>
      <c r="AZ90" t="str">
        <v>France</v>
      </c>
      <c r="BA90" t="str">
        <v>Velo</v>
      </c>
      <c r="BB90">
        <v>604</v>
      </c>
      <c r="BC90">
        <v>120</v>
      </c>
      <c r="BD90">
        <v>12</v>
      </c>
      <c r="BE90">
        <v>7248</v>
      </c>
      <c r="BF90" t="str">
        <v>Yes</v>
      </c>
      <c r="BG90">
        <v>942.24</v>
      </c>
      <c r="BH90">
        <v>4493.76</v>
      </c>
      <c r="BI90">
        <v>45322</v>
      </c>
      <c r="BJ90" t="str">
        <v>High</v>
      </c>
      <c r="BK90" t="str">
        <v>Channel Partners</v>
      </c>
      <c r="BL90">
        <v>0.23</v>
      </c>
      <c r="BP90">
        <v>34559</v>
      </c>
      <c r="BQ90" t="str">
        <v>France</v>
      </c>
      <c r="BR90" t="str">
        <v>Velo</v>
      </c>
      <c r="BS90">
        <v>604</v>
      </c>
      <c r="BT90">
        <v>120</v>
      </c>
      <c r="BU90">
        <v>12</v>
      </c>
      <c r="BV90">
        <v>7248</v>
      </c>
      <c r="BW90" t="str">
        <v>Yes</v>
      </c>
      <c r="BX90">
        <v>942.24</v>
      </c>
      <c r="BY90">
        <v>4493.76</v>
      </c>
      <c r="BZ90">
        <v>45322</v>
      </c>
      <c r="CA90" t="str">
        <v>High</v>
      </c>
      <c r="CB90" t="str">
        <v>Channel Partners</v>
      </c>
      <c r="CC90">
        <v>0.23</v>
      </c>
    </row>
    <row r="91" spans="3:81" x14ac:dyDescent="0.25">
      <c r="C91">
        <v>21512</v>
      </c>
      <c r="D91" t="str">
        <v>Germany</v>
      </c>
      <c r="E91" t="str">
        <v>Amarilla</v>
      </c>
      <c r="F91">
        <v>259</v>
      </c>
      <c r="G91">
        <v>260</v>
      </c>
      <c r="H91">
        <v>300</v>
      </c>
      <c r="I91">
        <v>77700</v>
      </c>
      <c r="J91" t="str">
        <v>No</v>
      </c>
      <c r="K91">
        <v>1554</v>
      </c>
      <c r="L91">
        <v>11396</v>
      </c>
      <c r="M91">
        <v>45525</v>
      </c>
      <c r="N91" t="str">
        <v>Low</v>
      </c>
      <c r="O91" t="str">
        <v>Small Business</v>
      </c>
      <c r="P91">
        <v>0.19</v>
      </c>
      <c r="S91">
        <v>37745</v>
      </c>
      <c r="T91" t="str">
        <v>France</v>
      </c>
      <c r="U91" t="str">
        <v>Velo</v>
      </c>
      <c r="V91">
        <v>1221</v>
      </c>
      <c r="W91">
        <v>120</v>
      </c>
      <c r="X91">
        <v>300</v>
      </c>
      <c r="Y91">
        <v>366300</v>
      </c>
      <c r="Z91" t="str">
        <v>Yes</v>
      </c>
      <c r="AA91">
        <v>21978</v>
      </c>
      <c r="AB91">
        <v>39072</v>
      </c>
      <c r="AC91">
        <v>45465</v>
      </c>
      <c r="AD91" t="str">
        <v>Medium</v>
      </c>
      <c r="AE91" t="str">
        <v>Small Business</v>
      </c>
      <c r="AF91">
        <v>0.23</v>
      </c>
      <c r="AI91">
        <v>45751</v>
      </c>
      <c r="AJ91" t="str">
        <v>France</v>
      </c>
      <c r="AK91" t="str">
        <v>Velo</v>
      </c>
      <c r="AL91">
        <v>245</v>
      </c>
      <c r="AM91">
        <v>120</v>
      </c>
      <c r="AN91">
        <v>15</v>
      </c>
      <c r="AO91">
        <v>3675</v>
      </c>
      <c r="AP91" t="str">
        <v>Yes</v>
      </c>
      <c r="AQ91">
        <v>330.75</v>
      </c>
      <c r="AR91">
        <v>894.25</v>
      </c>
      <c r="AS91">
        <v>45462</v>
      </c>
      <c r="AT91" t="str">
        <v>Medium</v>
      </c>
      <c r="AU91" t="str">
        <v>Midmarket</v>
      </c>
      <c r="AV91">
        <v>0.23</v>
      </c>
      <c r="AY91">
        <v>37926</v>
      </c>
      <c r="AZ91" t="str">
        <v>France</v>
      </c>
      <c r="BA91" t="str">
        <v>Velo</v>
      </c>
      <c r="BB91">
        <v>1190</v>
      </c>
      <c r="BC91">
        <v>120</v>
      </c>
      <c r="BD91">
        <v>7</v>
      </c>
      <c r="BE91">
        <v>8330</v>
      </c>
      <c r="BF91" t="str">
        <v>No</v>
      </c>
      <c r="BG91">
        <v>1082.9000000000001</v>
      </c>
      <c r="BH91">
        <v>1297.1000000000004</v>
      </c>
      <c r="BI91">
        <v>45323</v>
      </c>
      <c r="BJ91" t="str">
        <v>High</v>
      </c>
      <c r="BK91" t="str">
        <v>Government</v>
      </c>
      <c r="BL91">
        <v>0.23</v>
      </c>
      <c r="BP91">
        <v>37926</v>
      </c>
      <c r="BQ91" t="str">
        <v>France</v>
      </c>
      <c r="BR91" t="str">
        <v>Velo</v>
      </c>
      <c r="BS91">
        <v>1190</v>
      </c>
      <c r="BT91">
        <v>120</v>
      </c>
      <c r="BU91">
        <v>7</v>
      </c>
      <c r="BV91">
        <v>8330</v>
      </c>
      <c r="BW91" t="str">
        <v>No</v>
      </c>
      <c r="BX91">
        <v>1082.9000000000001</v>
      </c>
      <c r="BY91">
        <v>1297.1000000000004</v>
      </c>
      <c r="BZ91">
        <v>45323</v>
      </c>
      <c r="CA91" t="str">
        <v>High</v>
      </c>
      <c r="CB91" t="str">
        <v>Government</v>
      </c>
      <c r="CC91">
        <v>0.23</v>
      </c>
    </row>
    <row r="92" spans="3:81" x14ac:dyDescent="0.25">
      <c r="C92">
        <v>67288</v>
      </c>
      <c r="D92" t="str">
        <v>Spain</v>
      </c>
      <c r="E92" t="str">
        <v>Amarilla</v>
      </c>
      <c r="F92">
        <v>410</v>
      </c>
      <c r="G92">
        <v>260</v>
      </c>
      <c r="H92">
        <v>12</v>
      </c>
      <c r="I92">
        <v>4920</v>
      </c>
      <c r="J92" t="str">
        <v>Yes</v>
      </c>
      <c r="K92">
        <v>639.6</v>
      </c>
      <c r="L92">
        <v>3050.3999999999996</v>
      </c>
      <c r="M92">
        <v>45526</v>
      </c>
      <c r="N92" t="str">
        <v>High</v>
      </c>
      <c r="O92" t="str">
        <v>Channel Partners</v>
      </c>
      <c r="P92">
        <v>0.22</v>
      </c>
      <c r="S92">
        <v>52131</v>
      </c>
      <c r="T92" t="str">
        <v>France</v>
      </c>
      <c r="U92" t="str">
        <v>Amarilla</v>
      </c>
      <c r="V92">
        <v>306</v>
      </c>
      <c r="W92">
        <v>260</v>
      </c>
      <c r="X92">
        <v>12</v>
      </c>
      <c r="Y92">
        <v>3672</v>
      </c>
      <c r="Z92" t="str">
        <v>Yes</v>
      </c>
      <c r="AA92">
        <v>330.48</v>
      </c>
      <c r="AB92">
        <v>2423.52</v>
      </c>
      <c r="AC92">
        <v>45466</v>
      </c>
      <c r="AD92" t="str">
        <v>Medium</v>
      </c>
      <c r="AE92" t="str">
        <v>Channel Partners</v>
      </c>
      <c r="AF92">
        <v>0.23</v>
      </c>
      <c r="AI92">
        <v>37745</v>
      </c>
      <c r="AJ92" t="str">
        <v>France</v>
      </c>
      <c r="AK92" t="str">
        <v>Velo</v>
      </c>
      <c r="AL92">
        <v>1221</v>
      </c>
      <c r="AM92">
        <v>120</v>
      </c>
      <c r="AN92">
        <v>300</v>
      </c>
      <c r="AO92">
        <v>366300</v>
      </c>
      <c r="AP92" t="str">
        <v>Yes</v>
      </c>
      <c r="AQ92">
        <v>21978</v>
      </c>
      <c r="AR92">
        <v>39072</v>
      </c>
      <c r="AS92">
        <v>45465</v>
      </c>
      <c r="AT92" t="str">
        <v>Medium</v>
      </c>
      <c r="AU92" t="str">
        <v>Small Business</v>
      </c>
      <c r="AV92">
        <v>0.23</v>
      </c>
      <c r="AY92">
        <v>26096</v>
      </c>
      <c r="AZ92" t="str">
        <v>France</v>
      </c>
      <c r="BA92" t="str">
        <v>Velo</v>
      </c>
      <c r="BB92">
        <v>1496</v>
      </c>
      <c r="BC92">
        <v>120</v>
      </c>
      <c r="BD92">
        <v>350</v>
      </c>
      <c r="BE92">
        <v>523600</v>
      </c>
      <c r="BF92" t="str">
        <v>Yes</v>
      </c>
      <c r="BG92">
        <v>31416</v>
      </c>
      <c r="BH92">
        <v>103224</v>
      </c>
      <c r="BI92">
        <v>45390</v>
      </c>
      <c r="BJ92" t="str">
        <v>Medium</v>
      </c>
      <c r="BK92" t="str">
        <v>Government</v>
      </c>
      <c r="BL92">
        <v>0.23</v>
      </c>
      <c r="BP92">
        <v>26096</v>
      </c>
      <c r="BQ92" t="str">
        <v>France</v>
      </c>
      <c r="BR92" t="str">
        <v>Velo</v>
      </c>
      <c r="BS92">
        <v>1496</v>
      </c>
      <c r="BT92">
        <v>120</v>
      </c>
      <c r="BU92">
        <v>350</v>
      </c>
      <c r="BV92">
        <v>523600</v>
      </c>
      <c r="BW92" t="str">
        <v>Yes</v>
      </c>
      <c r="BX92">
        <v>31416</v>
      </c>
      <c r="BY92">
        <v>103224</v>
      </c>
      <c r="BZ92">
        <v>45390</v>
      </c>
      <c r="CA92" t="str">
        <v>Medium</v>
      </c>
      <c r="CB92" t="str">
        <v>Government</v>
      </c>
      <c r="CC92">
        <v>0.23</v>
      </c>
    </row>
    <row r="93" spans="3:81" x14ac:dyDescent="0.25">
      <c r="C93">
        <v>87066</v>
      </c>
      <c r="D93" t="str">
        <v>Italy</v>
      </c>
      <c r="E93" t="str">
        <v>Amarilla</v>
      </c>
      <c r="F93">
        <v>2141</v>
      </c>
      <c r="G93">
        <v>260</v>
      </c>
      <c r="H93">
        <v>12</v>
      </c>
      <c r="I93">
        <v>25692</v>
      </c>
      <c r="J93" t="str">
        <v>Yes</v>
      </c>
      <c r="K93">
        <v>0</v>
      </c>
      <c r="L93">
        <v>19269</v>
      </c>
      <c r="M93">
        <v>45536</v>
      </c>
      <c r="N93" t="str">
        <v>None</v>
      </c>
      <c r="O93" t="str">
        <v>Channel Partners</v>
      </c>
      <c r="P93">
        <v>0.24</v>
      </c>
      <c r="S93">
        <v>27475</v>
      </c>
      <c r="T93" t="str">
        <v>France</v>
      </c>
      <c r="U93" t="str">
        <v>Carretera</v>
      </c>
      <c r="V93">
        <v>448</v>
      </c>
      <c r="W93">
        <v>3</v>
      </c>
      <c r="X93">
        <v>300</v>
      </c>
      <c r="Y93">
        <v>134400</v>
      </c>
      <c r="Z93" t="str">
        <v>No</v>
      </c>
      <c r="AA93">
        <v>9408</v>
      </c>
      <c r="AB93">
        <v>12992</v>
      </c>
      <c r="AC93">
        <v>45470</v>
      </c>
      <c r="AD93" t="str">
        <v>Medium</v>
      </c>
      <c r="AE93" t="str">
        <v>Small Business</v>
      </c>
      <c r="AF93">
        <v>0.23</v>
      </c>
      <c r="AI93">
        <v>45374</v>
      </c>
      <c r="AJ93" t="str">
        <v>France</v>
      </c>
      <c r="AK93" t="str">
        <v>Velo</v>
      </c>
      <c r="AL93">
        <v>663</v>
      </c>
      <c r="AM93">
        <v>120</v>
      </c>
      <c r="AN93">
        <v>125</v>
      </c>
      <c r="AO93">
        <v>82875</v>
      </c>
      <c r="AP93" t="str">
        <v>Yes</v>
      </c>
      <c r="AQ93">
        <v>12431.25</v>
      </c>
      <c r="AR93">
        <v>-9116.25</v>
      </c>
      <c r="AS93">
        <v>45471</v>
      </c>
      <c r="AT93" t="str">
        <v>High</v>
      </c>
      <c r="AU93" t="str">
        <v>Enterprise</v>
      </c>
      <c r="AV93">
        <v>0.23</v>
      </c>
      <c r="AY93">
        <v>20093</v>
      </c>
      <c r="AZ93" t="str">
        <v>France</v>
      </c>
      <c r="BA93" t="str">
        <v>Velo</v>
      </c>
      <c r="BB93">
        <v>3997.5</v>
      </c>
      <c r="BC93">
        <v>120</v>
      </c>
      <c r="BD93">
        <v>15</v>
      </c>
      <c r="BE93">
        <v>59962.5</v>
      </c>
      <c r="BF93" t="str">
        <v>Yes</v>
      </c>
      <c r="BG93">
        <v>7795.125</v>
      </c>
      <c r="BH93">
        <v>12192.375</v>
      </c>
      <c r="BI93">
        <v>45400</v>
      </c>
      <c r="BJ93" t="str">
        <v>High</v>
      </c>
      <c r="BK93" t="str">
        <v>Midmarket</v>
      </c>
      <c r="BL93">
        <v>0.23</v>
      </c>
      <c r="BP93">
        <v>20093</v>
      </c>
      <c r="BQ93" t="str">
        <v>France</v>
      </c>
      <c r="BR93" t="str">
        <v>Velo</v>
      </c>
      <c r="BS93">
        <v>3997.5</v>
      </c>
      <c r="BT93">
        <v>120</v>
      </c>
      <c r="BU93">
        <v>15</v>
      </c>
      <c r="BV93">
        <v>59962.5</v>
      </c>
      <c r="BW93" t="str">
        <v>Yes</v>
      </c>
      <c r="BX93">
        <v>7795.125</v>
      </c>
      <c r="BY93">
        <v>12192.375</v>
      </c>
      <c r="BZ93">
        <v>45400</v>
      </c>
      <c r="CA93" t="str">
        <v>High</v>
      </c>
      <c r="CB93" t="str">
        <v>Midmarket</v>
      </c>
      <c r="CC93">
        <v>0.23</v>
      </c>
    </row>
    <row r="94" spans="3:81" x14ac:dyDescent="0.25">
      <c r="C94">
        <v>62831</v>
      </c>
      <c r="D94" t="str">
        <v>France</v>
      </c>
      <c r="E94" t="str">
        <v>Amarilla</v>
      </c>
      <c r="F94">
        <v>1190</v>
      </c>
      <c r="G94">
        <v>260</v>
      </c>
      <c r="H94">
        <v>7</v>
      </c>
      <c r="I94">
        <v>8330</v>
      </c>
      <c r="J94" t="str">
        <v>Yes</v>
      </c>
      <c r="K94">
        <v>1082.9000000000001</v>
      </c>
      <c r="L94">
        <v>1297.1000000000004</v>
      </c>
      <c r="M94">
        <v>45542</v>
      </c>
      <c r="N94" t="str">
        <v>High</v>
      </c>
      <c r="O94" t="str">
        <v>Government</v>
      </c>
      <c r="P94">
        <v>0.23</v>
      </c>
      <c r="S94">
        <v>45374</v>
      </c>
      <c r="T94" t="str">
        <v>France</v>
      </c>
      <c r="U94" t="str">
        <v>Velo</v>
      </c>
      <c r="V94">
        <v>663</v>
      </c>
      <c r="W94">
        <v>120</v>
      </c>
      <c r="X94">
        <v>125</v>
      </c>
      <c r="Y94">
        <v>82875</v>
      </c>
      <c r="Z94" t="str">
        <v>Yes</v>
      </c>
      <c r="AA94">
        <v>12431.25</v>
      </c>
      <c r="AB94">
        <v>-9116.25</v>
      </c>
      <c r="AC94">
        <v>45471</v>
      </c>
      <c r="AD94" t="str">
        <v>High</v>
      </c>
      <c r="AE94" t="str">
        <v>Enterprise</v>
      </c>
      <c r="AF94">
        <v>0.23</v>
      </c>
      <c r="AI94">
        <v>76757</v>
      </c>
      <c r="AJ94" t="str">
        <v>France</v>
      </c>
      <c r="AK94" t="str">
        <v>Velo</v>
      </c>
      <c r="AL94">
        <v>1659</v>
      </c>
      <c r="AM94">
        <v>120</v>
      </c>
      <c r="AN94">
        <v>300</v>
      </c>
      <c r="AO94">
        <v>497700</v>
      </c>
      <c r="AP94" t="str">
        <v>No</v>
      </c>
      <c r="AQ94">
        <v>34839</v>
      </c>
      <c r="AR94">
        <v>48111</v>
      </c>
      <c r="AS94">
        <v>45482</v>
      </c>
      <c r="AT94" t="str">
        <v>Medium</v>
      </c>
      <c r="AU94" t="str">
        <v>Small Business</v>
      </c>
      <c r="AV94">
        <v>0.23</v>
      </c>
      <c r="AY94">
        <v>41942</v>
      </c>
      <c r="AZ94" t="str">
        <v>France</v>
      </c>
      <c r="BA94" t="str">
        <v>Velo</v>
      </c>
      <c r="BB94">
        <v>1055</v>
      </c>
      <c r="BC94">
        <v>120</v>
      </c>
      <c r="BD94">
        <v>12</v>
      </c>
      <c r="BE94">
        <v>12660</v>
      </c>
      <c r="BF94" t="str">
        <v>No</v>
      </c>
      <c r="BG94">
        <v>253.2</v>
      </c>
      <c r="BH94">
        <v>9241.7999999999993</v>
      </c>
      <c r="BI94">
        <v>45419</v>
      </c>
      <c r="BJ94" t="str">
        <v>Low</v>
      </c>
      <c r="BK94" t="str">
        <v>Channel Partners</v>
      </c>
      <c r="BL94">
        <v>0.23</v>
      </c>
      <c r="BP94">
        <v>41942</v>
      </c>
      <c r="BQ94" t="str">
        <v>France</v>
      </c>
      <c r="BR94" t="str">
        <v>Velo</v>
      </c>
      <c r="BS94">
        <v>1055</v>
      </c>
      <c r="BT94">
        <v>120</v>
      </c>
      <c r="BU94">
        <v>12</v>
      </c>
      <c r="BV94">
        <v>12660</v>
      </c>
      <c r="BW94" t="str">
        <v>No</v>
      </c>
      <c r="BX94">
        <v>253.2</v>
      </c>
      <c r="BY94">
        <v>9241.7999999999993</v>
      </c>
      <c r="BZ94">
        <v>45419</v>
      </c>
      <c r="CA94" t="str">
        <v>Low</v>
      </c>
      <c r="CB94" t="str">
        <v>Channel Partners</v>
      </c>
      <c r="CC94">
        <v>0.23</v>
      </c>
    </row>
    <row r="95" spans="3:81" x14ac:dyDescent="0.25">
      <c r="C95">
        <v>70012</v>
      </c>
      <c r="D95" t="str">
        <v>Italy</v>
      </c>
      <c r="E95" t="str">
        <v>Amarilla</v>
      </c>
      <c r="F95">
        <v>2914</v>
      </c>
      <c r="G95">
        <v>260</v>
      </c>
      <c r="H95">
        <v>12</v>
      </c>
      <c r="I95">
        <v>34968</v>
      </c>
      <c r="J95" t="str">
        <v>No</v>
      </c>
      <c r="K95">
        <v>4895.5200000000004</v>
      </c>
      <c r="L95">
        <v>21330.48</v>
      </c>
      <c r="M95">
        <v>45543</v>
      </c>
      <c r="N95" t="str">
        <v>High</v>
      </c>
      <c r="O95" t="str">
        <v>Channel Partners</v>
      </c>
      <c r="P95">
        <v>0.24</v>
      </c>
      <c r="S95">
        <v>69840</v>
      </c>
      <c r="T95" t="str">
        <v>France</v>
      </c>
      <c r="U95" t="str">
        <v>Paseo</v>
      </c>
      <c r="V95">
        <v>2167</v>
      </c>
      <c r="W95">
        <v>10</v>
      </c>
      <c r="X95">
        <v>15</v>
      </c>
      <c r="Y95">
        <v>32505</v>
      </c>
      <c r="Z95" t="str">
        <v>No</v>
      </c>
      <c r="AA95">
        <v>3250.5</v>
      </c>
      <c r="AB95">
        <v>7584.5</v>
      </c>
      <c r="AC95">
        <v>45472</v>
      </c>
      <c r="AD95" t="str">
        <v>High</v>
      </c>
      <c r="AE95" t="str">
        <v>Midmarket</v>
      </c>
      <c r="AF95">
        <v>0.23</v>
      </c>
      <c r="AI95">
        <v>19793</v>
      </c>
      <c r="AJ95" t="str">
        <v>France</v>
      </c>
      <c r="AK95" t="str">
        <v>Velo</v>
      </c>
      <c r="AL95">
        <v>1976</v>
      </c>
      <c r="AM95">
        <v>120</v>
      </c>
      <c r="AN95">
        <v>20</v>
      </c>
      <c r="AO95">
        <v>39520</v>
      </c>
      <c r="AP95" t="str">
        <v>No</v>
      </c>
      <c r="AQ95">
        <v>2766.4</v>
      </c>
      <c r="AR95">
        <v>16993.599999999999</v>
      </c>
      <c r="AS95">
        <v>45487</v>
      </c>
      <c r="AT95" t="str">
        <v>Medium</v>
      </c>
      <c r="AU95" t="str">
        <v>Government</v>
      </c>
      <c r="AV95">
        <v>0.23</v>
      </c>
      <c r="AY95">
        <v>83130</v>
      </c>
      <c r="AZ95" t="str">
        <v>France</v>
      </c>
      <c r="BA95" t="str">
        <v>Velo</v>
      </c>
      <c r="BB95">
        <v>639</v>
      </c>
      <c r="BC95">
        <v>120</v>
      </c>
      <c r="BD95">
        <v>350</v>
      </c>
      <c r="BE95">
        <v>223650</v>
      </c>
      <c r="BF95" t="str">
        <v>No</v>
      </c>
      <c r="BG95">
        <v>22365</v>
      </c>
      <c r="BH95">
        <v>35145</v>
      </c>
      <c r="BI95">
        <v>45440</v>
      </c>
      <c r="BJ95" t="str">
        <v>High</v>
      </c>
      <c r="BK95" t="str">
        <v>Government</v>
      </c>
      <c r="BL95">
        <v>0.23</v>
      </c>
      <c r="BP95">
        <v>83130</v>
      </c>
      <c r="BQ95" t="str">
        <v>France</v>
      </c>
      <c r="BR95" t="str">
        <v>Velo</v>
      </c>
      <c r="BS95">
        <v>639</v>
      </c>
      <c r="BT95">
        <v>120</v>
      </c>
      <c r="BU95">
        <v>350</v>
      </c>
      <c r="BV95">
        <v>223650</v>
      </c>
      <c r="BW95" t="str">
        <v>No</v>
      </c>
      <c r="BX95">
        <v>22365</v>
      </c>
      <c r="BY95">
        <v>35145</v>
      </c>
      <c r="BZ95">
        <v>45440</v>
      </c>
      <c r="CA95" t="str">
        <v>High</v>
      </c>
      <c r="CB95" t="str">
        <v>Government</v>
      </c>
      <c r="CC95">
        <v>0.23</v>
      </c>
    </row>
    <row r="96" spans="3:81" x14ac:dyDescent="0.25">
      <c r="C96">
        <v>23885</v>
      </c>
      <c r="D96" t="str">
        <v>Italy</v>
      </c>
      <c r="E96" t="str">
        <v>Amarilla</v>
      </c>
      <c r="F96">
        <v>671</v>
      </c>
      <c r="G96">
        <v>260</v>
      </c>
      <c r="H96">
        <v>15</v>
      </c>
      <c r="I96">
        <v>10065</v>
      </c>
      <c r="J96" t="str">
        <v>No</v>
      </c>
      <c r="K96">
        <v>402.6</v>
      </c>
      <c r="L96">
        <v>2952.3999999999996</v>
      </c>
      <c r="M96">
        <v>45549</v>
      </c>
      <c r="N96" t="str">
        <v>Low</v>
      </c>
      <c r="O96" t="str">
        <v>Midmarket</v>
      </c>
      <c r="P96">
        <v>0.24</v>
      </c>
      <c r="S96">
        <v>77580</v>
      </c>
      <c r="T96" t="str">
        <v>France</v>
      </c>
      <c r="U96" t="str">
        <v>Paseo</v>
      </c>
      <c r="V96">
        <v>2136</v>
      </c>
      <c r="W96">
        <v>10</v>
      </c>
      <c r="X96">
        <v>7</v>
      </c>
      <c r="Y96">
        <v>14952</v>
      </c>
      <c r="Z96" t="str">
        <v>No</v>
      </c>
      <c r="AA96">
        <v>747.6</v>
      </c>
      <c r="AB96">
        <v>3524.3999999999996</v>
      </c>
      <c r="AC96">
        <v>45472</v>
      </c>
      <c r="AD96" t="str">
        <v>Medium</v>
      </c>
      <c r="AE96" t="str">
        <v>Government</v>
      </c>
      <c r="AF96">
        <v>0.23</v>
      </c>
      <c r="AI96">
        <v>73642</v>
      </c>
      <c r="AJ96" t="str">
        <v>France</v>
      </c>
      <c r="AK96" t="str">
        <v>Velo</v>
      </c>
      <c r="AL96">
        <v>1033</v>
      </c>
      <c r="AM96">
        <v>120</v>
      </c>
      <c r="AN96">
        <v>20</v>
      </c>
      <c r="AO96">
        <v>20660</v>
      </c>
      <c r="AP96" t="str">
        <v>No</v>
      </c>
      <c r="AQ96">
        <v>1033</v>
      </c>
      <c r="AR96">
        <v>9297</v>
      </c>
      <c r="AS96">
        <v>45527</v>
      </c>
      <c r="AT96" t="str">
        <v>Medium</v>
      </c>
      <c r="AU96" t="str">
        <v>Government</v>
      </c>
      <c r="AV96">
        <v>0.23</v>
      </c>
      <c r="AY96">
        <v>69609</v>
      </c>
      <c r="AZ96" t="str">
        <v>France</v>
      </c>
      <c r="BA96" t="str">
        <v>Velo</v>
      </c>
      <c r="BB96">
        <v>386</v>
      </c>
      <c r="BC96">
        <v>120</v>
      </c>
      <c r="BD96">
        <v>300</v>
      </c>
      <c r="BE96">
        <v>115800</v>
      </c>
      <c r="BF96" t="str">
        <v>No</v>
      </c>
      <c r="BG96">
        <v>9264</v>
      </c>
      <c r="BH96">
        <v>10036</v>
      </c>
      <c r="BI96">
        <v>45459</v>
      </c>
      <c r="BJ96" t="str">
        <v>Medium</v>
      </c>
      <c r="BK96" t="str">
        <v>Small Business</v>
      </c>
      <c r="BL96">
        <v>0.23</v>
      </c>
      <c r="BP96">
        <v>69609</v>
      </c>
      <c r="BQ96" t="str">
        <v>France</v>
      </c>
      <c r="BR96" t="str">
        <v>Velo</v>
      </c>
      <c r="BS96">
        <v>386</v>
      </c>
      <c r="BT96">
        <v>120</v>
      </c>
      <c r="BU96">
        <v>300</v>
      </c>
      <c r="BV96">
        <v>115800</v>
      </c>
      <c r="BW96" t="str">
        <v>No</v>
      </c>
      <c r="BX96">
        <v>9264</v>
      </c>
      <c r="BY96">
        <v>10036</v>
      </c>
      <c r="BZ96">
        <v>45459</v>
      </c>
      <c r="CA96" t="str">
        <v>Medium</v>
      </c>
      <c r="CB96" t="str">
        <v>Small Business</v>
      </c>
      <c r="CC96">
        <v>0.23</v>
      </c>
    </row>
    <row r="97" spans="3:81" x14ac:dyDescent="0.25">
      <c r="C97">
        <v>44066</v>
      </c>
      <c r="D97" t="str">
        <v>Germany</v>
      </c>
      <c r="E97" t="str">
        <v>Amarilla</v>
      </c>
      <c r="F97">
        <v>2574</v>
      </c>
      <c r="G97">
        <v>260</v>
      </c>
      <c r="H97">
        <v>12</v>
      </c>
      <c r="I97">
        <v>30888</v>
      </c>
      <c r="J97" t="str">
        <v>Yes</v>
      </c>
      <c r="K97">
        <v>3088.8</v>
      </c>
      <c r="L97">
        <v>20077.2</v>
      </c>
      <c r="M97">
        <v>45557</v>
      </c>
      <c r="N97" t="str">
        <v>High</v>
      </c>
      <c r="O97" t="str">
        <v>Channel Partners</v>
      </c>
      <c r="P97">
        <v>0.19</v>
      </c>
      <c r="S97">
        <v>78945</v>
      </c>
      <c r="T97" t="str">
        <v>France</v>
      </c>
      <c r="U97" t="str">
        <v>Paseo</v>
      </c>
      <c r="V97">
        <v>918</v>
      </c>
      <c r="W97">
        <v>10</v>
      </c>
      <c r="X97">
        <v>300</v>
      </c>
      <c r="Y97">
        <v>275400</v>
      </c>
      <c r="Z97" t="str">
        <v>No</v>
      </c>
      <c r="AA97">
        <v>5508</v>
      </c>
      <c r="AB97">
        <v>40392</v>
      </c>
      <c r="AC97">
        <v>45475</v>
      </c>
      <c r="AD97" t="str">
        <v>Low</v>
      </c>
      <c r="AE97" t="str">
        <v>Small Business</v>
      </c>
      <c r="AF97">
        <v>0.23</v>
      </c>
      <c r="AI97">
        <v>49994</v>
      </c>
      <c r="AJ97" t="str">
        <v>France</v>
      </c>
      <c r="AK97" t="str">
        <v>Velo</v>
      </c>
      <c r="AL97">
        <v>1967</v>
      </c>
      <c r="AM97">
        <v>120</v>
      </c>
      <c r="AN97">
        <v>12</v>
      </c>
      <c r="AO97">
        <v>23604</v>
      </c>
      <c r="AP97" t="str">
        <v>No</v>
      </c>
      <c r="AQ97">
        <v>2124.36</v>
      </c>
      <c r="AR97">
        <v>15578.64</v>
      </c>
      <c r="AS97">
        <v>45527</v>
      </c>
      <c r="AT97" t="str">
        <v>Medium</v>
      </c>
      <c r="AU97" t="str">
        <v>Channel Partners</v>
      </c>
      <c r="AV97">
        <v>0.23</v>
      </c>
      <c r="AY97">
        <v>45751</v>
      </c>
      <c r="AZ97" t="str">
        <v>France</v>
      </c>
      <c r="BA97" t="str">
        <v>Velo</v>
      </c>
      <c r="BB97">
        <v>245</v>
      </c>
      <c r="BC97">
        <v>120</v>
      </c>
      <c r="BD97">
        <v>15</v>
      </c>
      <c r="BE97">
        <v>3675</v>
      </c>
      <c r="BF97" t="str">
        <v>Yes</v>
      </c>
      <c r="BG97">
        <v>330.75</v>
      </c>
      <c r="BH97">
        <v>894.25</v>
      </c>
      <c r="BI97">
        <v>45462</v>
      </c>
      <c r="BJ97" t="str">
        <v>Medium</v>
      </c>
      <c r="BK97" t="str">
        <v>Midmarket</v>
      </c>
      <c r="BL97">
        <v>0.23</v>
      </c>
      <c r="BP97">
        <v>45751</v>
      </c>
      <c r="BQ97" t="str">
        <v>France</v>
      </c>
      <c r="BR97" t="str">
        <v>Velo</v>
      </c>
      <c r="BS97">
        <v>245</v>
      </c>
      <c r="BT97">
        <v>120</v>
      </c>
      <c r="BU97">
        <v>15</v>
      </c>
      <c r="BV97">
        <v>3675</v>
      </c>
      <c r="BW97" t="str">
        <v>Yes</v>
      </c>
      <c r="BX97">
        <v>330.75</v>
      </c>
      <c r="BY97">
        <v>894.25</v>
      </c>
      <c r="BZ97">
        <v>45462</v>
      </c>
      <c r="CA97" t="str">
        <v>Medium</v>
      </c>
      <c r="CB97" t="str">
        <v>Midmarket</v>
      </c>
      <c r="CC97">
        <v>0.23</v>
      </c>
    </row>
    <row r="98" spans="3:81" x14ac:dyDescent="0.25">
      <c r="C98">
        <v>99086</v>
      </c>
      <c r="D98" t="str">
        <v>Italy</v>
      </c>
      <c r="E98" t="str">
        <v>Amarilla</v>
      </c>
      <c r="F98">
        <v>2071</v>
      </c>
      <c r="G98">
        <v>260</v>
      </c>
      <c r="H98">
        <v>350</v>
      </c>
      <c r="I98">
        <v>724850</v>
      </c>
      <c r="J98" t="str">
        <v>No</v>
      </c>
      <c r="K98">
        <v>65236.5</v>
      </c>
      <c r="L98">
        <v>121153.5</v>
      </c>
      <c r="M98">
        <v>45557</v>
      </c>
      <c r="N98" t="str">
        <v>Medium</v>
      </c>
      <c r="O98" t="str">
        <v>Government</v>
      </c>
      <c r="P98">
        <v>0.24</v>
      </c>
      <c r="S98">
        <v>76757</v>
      </c>
      <c r="T98" t="str">
        <v>France</v>
      </c>
      <c r="U98" t="str">
        <v>Velo</v>
      </c>
      <c r="V98">
        <v>1659</v>
      </c>
      <c r="W98">
        <v>120</v>
      </c>
      <c r="X98">
        <v>300</v>
      </c>
      <c r="Y98">
        <v>497700</v>
      </c>
      <c r="Z98" t="str">
        <v>No</v>
      </c>
      <c r="AA98">
        <v>34839</v>
      </c>
      <c r="AB98">
        <v>48111</v>
      </c>
      <c r="AC98">
        <v>45482</v>
      </c>
      <c r="AD98" t="str">
        <v>Medium</v>
      </c>
      <c r="AE98" t="str">
        <v>Small Business</v>
      </c>
      <c r="AF98">
        <v>0.23</v>
      </c>
      <c r="AI98">
        <v>14610</v>
      </c>
      <c r="AJ98" t="str">
        <v>France</v>
      </c>
      <c r="AK98" t="str">
        <v>VTT</v>
      </c>
      <c r="AL98">
        <v>1491</v>
      </c>
      <c r="AM98">
        <v>250</v>
      </c>
      <c r="AN98">
        <v>7</v>
      </c>
      <c r="AO98">
        <v>10437</v>
      </c>
      <c r="AP98" t="str">
        <v>No</v>
      </c>
      <c r="AQ98">
        <v>1252.44</v>
      </c>
      <c r="AR98">
        <v>1729.5599999999995</v>
      </c>
      <c r="AS98">
        <v>45209</v>
      </c>
      <c r="AT98" t="str">
        <v>High</v>
      </c>
      <c r="AU98" t="str">
        <v>Government</v>
      </c>
      <c r="AV98">
        <v>0.23</v>
      </c>
      <c r="AY98">
        <v>37745</v>
      </c>
      <c r="AZ98" t="str">
        <v>France</v>
      </c>
      <c r="BA98" t="str">
        <v>Velo</v>
      </c>
      <c r="BB98">
        <v>1221</v>
      </c>
      <c r="BC98">
        <v>120</v>
      </c>
      <c r="BD98">
        <v>300</v>
      </c>
      <c r="BE98">
        <v>366300</v>
      </c>
      <c r="BF98" t="str">
        <v>Yes</v>
      </c>
      <c r="BG98">
        <v>21978</v>
      </c>
      <c r="BH98">
        <v>39072</v>
      </c>
      <c r="BI98">
        <v>45465</v>
      </c>
      <c r="BJ98" t="str">
        <v>Medium</v>
      </c>
      <c r="BK98" t="str">
        <v>Small Business</v>
      </c>
      <c r="BL98">
        <v>0.23</v>
      </c>
      <c r="BP98">
        <v>37745</v>
      </c>
      <c r="BQ98" t="str">
        <v>France</v>
      </c>
      <c r="BR98" t="str">
        <v>Velo</v>
      </c>
      <c r="BS98">
        <v>1221</v>
      </c>
      <c r="BT98">
        <v>120</v>
      </c>
      <c r="BU98">
        <v>300</v>
      </c>
      <c r="BV98">
        <v>366300</v>
      </c>
      <c r="BW98" t="str">
        <v>Yes</v>
      </c>
      <c r="BX98">
        <v>21978</v>
      </c>
      <c r="BY98">
        <v>39072</v>
      </c>
      <c r="BZ98">
        <v>45465</v>
      </c>
      <c r="CA98" t="str">
        <v>Medium</v>
      </c>
      <c r="CB98" t="str">
        <v>Small Business</v>
      </c>
      <c r="CC98">
        <v>0.23</v>
      </c>
    </row>
    <row r="99" spans="3:81" x14ac:dyDescent="0.25">
      <c r="C99">
        <v>29185</v>
      </c>
      <c r="D99" t="str">
        <v>Netherlands</v>
      </c>
      <c r="E99" t="str">
        <v>Carretera</v>
      </c>
      <c r="F99">
        <v>1295</v>
      </c>
      <c r="G99">
        <v>3</v>
      </c>
      <c r="H99">
        <v>12</v>
      </c>
      <c r="I99">
        <v>15540</v>
      </c>
      <c r="J99" t="str">
        <v>Yes</v>
      </c>
      <c r="K99">
        <v>310.8</v>
      </c>
      <c r="L99">
        <v>11344.2</v>
      </c>
      <c r="M99">
        <v>45193</v>
      </c>
      <c r="N99" t="str">
        <v>Low</v>
      </c>
      <c r="O99" t="str">
        <v>Channel Partners</v>
      </c>
      <c r="P99">
        <v>0.2</v>
      </c>
      <c r="S99">
        <v>43969</v>
      </c>
      <c r="T99" t="str">
        <v>France</v>
      </c>
      <c r="U99" t="str">
        <v>Paseo</v>
      </c>
      <c r="V99">
        <v>1757</v>
      </c>
      <c r="W99">
        <v>10</v>
      </c>
      <c r="X99">
        <v>20</v>
      </c>
      <c r="Y99">
        <v>35140</v>
      </c>
      <c r="Z99" t="str">
        <v>No</v>
      </c>
      <c r="AA99">
        <v>2108.4</v>
      </c>
      <c r="AB99">
        <v>15461.599999999999</v>
      </c>
      <c r="AC99">
        <v>45482</v>
      </c>
      <c r="AD99" t="str">
        <v>Medium</v>
      </c>
      <c r="AE99" t="str">
        <v>Government</v>
      </c>
      <c r="AF99">
        <v>0.23</v>
      </c>
      <c r="AI99">
        <v>52964</v>
      </c>
      <c r="AJ99" t="str">
        <v>France</v>
      </c>
      <c r="AK99" t="str">
        <v>VTT</v>
      </c>
      <c r="AL99">
        <v>2682</v>
      </c>
      <c r="AM99">
        <v>250</v>
      </c>
      <c r="AN99">
        <v>20</v>
      </c>
      <c r="AO99">
        <v>53640</v>
      </c>
      <c r="AP99" t="str">
        <v>No</v>
      </c>
      <c r="AQ99">
        <v>4827.6000000000004</v>
      </c>
      <c r="AR99">
        <v>21992.400000000001</v>
      </c>
      <c r="AS99">
        <v>45210</v>
      </c>
      <c r="AT99" t="str">
        <v>Medium</v>
      </c>
      <c r="AU99" t="str">
        <v>Government</v>
      </c>
      <c r="AV99">
        <v>0.23</v>
      </c>
      <c r="AY99">
        <v>45374</v>
      </c>
      <c r="AZ99" t="str">
        <v>France</v>
      </c>
      <c r="BA99" t="str">
        <v>Velo</v>
      </c>
      <c r="BB99">
        <v>663</v>
      </c>
      <c r="BC99">
        <v>120</v>
      </c>
      <c r="BD99">
        <v>125</v>
      </c>
      <c r="BE99">
        <v>82875</v>
      </c>
      <c r="BF99" t="str">
        <v>Yes</v>
      </c>
      <c r="BG99">
        <v>12431.25</v>
      </c>
      <c r="BH99">
        <v>-9116.25</v>
      </c>
      <c r="BI99">
        <v>45471</v>
      </c>
      <c r="BJ99" t="str">
        <v>High</v>
      </c>
      <c r="BK99" t="str">
        <v>Enterprise</v>
      </c>
      <c r="BL99">
        <v>0.23</v>
      </c>
      <c r="BP99">
        <v>45374</v>
      </c>
      <c r="BQ99" t="str">
        <v>France</v>
      </c>
      <c r="BR99" t="str">
        <v>Velo</v>
      </c>
      <c r="BS99">
        <v>663</v>
      </c>
      <c r="BT99">
        <v>120</v>
      </c>
      <c r="BU99">
        <v>125</v>
      </c>
      <c r="BV99">
        <v>82875</v>
      </c>
      <c r="BW99" t="str">
        <v>Yes</v>
      </c>
      <c r="BX99">
        <v>12431.25</v>
      </c>
      <c r="BY99">
        <v>-9116.25</v>
      </c>
      <c r="BZ99">
        <v>45471</v>
      </c>
      <c r="CA99" t="str">
        <v>High</v>
      </c>
      <c r="CB99" t="str">
        <v>Enterprise</v>
      </c>
      <c r="CC99">
        <v>0.23</v>
      </c>
    </row>
    <row r="100" spans="3:81" x14ac:dyDescent="0.25">
      <c r="C100">
        <v>92343</v>
      </c>
      <c r="D100" t="str">
        <v>France</v>
      </c>
      <c r="E100" t="str">
        <v>Carretera</v>
      </c>
      <c r="F100">
        <v>1023</v>
      </c>
      <c r="G100">
        <v>3</v>
      </c>
      <c r="H100">
        <v>125</v>
      </c>
      <c r="I100">
        <v>127875</v>
      </c>
      <c r="J100" t="str">
        <v>No</v>
      </c>
      <c r="K100">
        <v>17902.5</v>
      </c>
      <c r="L100">
        <v>-12787.5</v>
      </c>
      <c r="M100">
        <v>45200</v>
      </c>
      <c r="N100" t="str">
        <v>High</v>
      </c>
      <c r="O100" t="str">
        <v>Enterprise</v>
      </c>
      <c r="P100">
        <v>0.23</v>
      </c>
      <c r="S100">
        <v>86292</v>
      </c>
      <c r="T100" t="str">
        <v>France</v>
      </c>
      <c r="U100" t="str">
        <v>VTT</v>
      </c>
      <c r="V100">
        <v>787</v>
      </c>
      <c r="W100">
        <v>250</v>
      </c>
      <c r="X100">
        <v>125</v>
      </c>
      <c r="Y100">
        <v>98375</v>
      </c>
      <c r="Z100" t="str">
        <v>Yes</v>
      </c>
      <c r="AA100">
        <v>983.75</v>
      </c>
      <c r="AB100">
        <v>2951.25</v>
      </c>
      <c r="AC100">
        <v>45484</v>
      </c>
      <c r="AD100" t="str">
        <v>Low</v>
      </c>
      <c r="AE100" t="str">
        <v>Enterprise</v>
      </c>
      <c r="AF100">
        <v>0.23</v>
      </c>
      <c r="AI100">
        <v>21885</v>
      </c>
      <c r="AJ100" t="str">
        <v>France</v>
      </c>
      <c r="AK100" t="str">
        <v>VTT</v>
      </c>
      <c r="AL100">
        <v>1734</v>
      </c>
      <c r="AM100">
        <v>250</v>
      </c>
      <c r="AN100">
        <v>12</v>
      </c>
      <c r="AO100">
        <v>20808</v>
      </c>
      <c r="AP100" t="str">
        <v>Yes</v>
      </c>
      <c r="AQ100">
        <v>2288.88</v>
      </c>
      <c r="AR100">
        <v>13317.119999999999</v>
      </c>
      <c r="AS100">
        <v>45266</v>
      </c>
      <c r="AT100" t="str">
        <v>High</v>
      </c>
      <c r="AU100" t="str">
        <v>Channel Partners</v>
      </c>
      <c r="AV100">
        <v>0.23</v>
      </c>
      <c r="AY100">
        <v>76757</v>
      </c>
      <c r="AZ100" t="str">
        <v>France</v>
      </c>
      <c r="BA100" t="str">
        <v>Velo</v>
      </c>
      <c r="BB100">
        <v>1659</v>
      </c>
      <c r="BC100">
        <v>120</v>
      </c>
      <c r="BD100">
        <v>300</v>
      </c>
      <c r="BE100">
        <v>497700</v>
      </c>
      <c r="BF100" t="str">
        <v>No</v>
      </c>
      <c r="BG100">
        <v>34839</v>
      </c>
      <c r="BH100">
        <v>48111</v>
      </c>
      <c r="BI100">
        <v>45482</v>
      </c>
      <c r="BJ100" t="str">
        <v>Medium</v>
      </c>
      <c r="BK100" t="str">
        <v>Small Business</v>
      </c>
      <c r="BL100">
        <v>0.23</v>
      </c>
      <c r="BP100">
        <v>76757</v>
      </c>
      <c r="BQ100" t="str">
        <v>France</v>
      </c>
      <c r="BR100" t="str">
        <v>Velo</v>
      </c>
      <c r="BS100">
        <v>1659</v>
      </c>
      <c r="BT100">
        <v>120</v>
      </c>
      <c r="BU100">
        <v>300</v>
      </c>
      <c r="BV100">
        <v>497700</v>
      </c>
      <c r="BW100" t="str">
        <v>No</v>
      </c>
      <c r="BX100">
        <v>34839</v>
      </c>
      <c r="BY100">
        <v>48111</v>
      </c>
      <c r="BZ100">
        <v>45482</v>
      </c>
      <c r="CA100" t="str">
        <v>Medium</v>
      </c>
      <c r="CB100" t="str">
        <v>Small Business</v>
      </c>
      <c r="CC100">
        <v>0.23</v>
      </c>
    </row>
    <row r="101" spans="3:81" x14ac:dyDescent="0.25">
      <c r="C101">
        <v>43511</v>
      </c>
      <c r="D101" t="str">
        <v>Spain</v>
      </c>
      <c r="E101" t="str">
        <v>Carretera</v>
      </c>
      <c r="F101">
        <v>1834</v>
      </c>
      <c r="G101">
        <v>3</v>
      </c>
      <c r="H101">
        <v>20</v>
      </c>
      <c r="I101">
        <v>36680</v>
      </c>
      <c r="J101" t="str">
        <v>No</v>
      </c>
      <c r="K101">
        <v>2567.6</v>
      </c>
      <c r="L101">
        <v>15772.400000000001</v>
      </c>
      <c r="M101">
        <v>45202</v>
      </c>
      <c r="N101" t="str">
        <v>Medium</v>
      </c>
      <c r="O101" t="str">
        <v>Government</v>
      </c>
      <c r="P101">
        <v>0.22</v>
      </c>
      <c r="S101">
        <v>47162</v>
      </c>
      <c r="T101" t="str">
        <v>France</v>
      </c>
      <c r="U101" t="str">
        <v>Amarilla</v>
      </c>
      <c r="V101">
        <v>321</v>
      </c>
      <c r="W101">
        <v>260</v>
      </c>
      <c r="X101">
        <v>15</v>
      </c>
      <c r="Y101">
        <v>4815</v>
      </c>
      <c r="Z101" t="str">
        <v>Yes</v>
      </c>
      <c r="AA101">
        <v>48.15</v>
      </c>
      <c r="AB101">
        <v>1556.8500000000004</v>
      </c>
      <c r="AC101">
        <v>45484</v>
      </c>
      <c r="AD101" t="str">
        <v>Low</v>
      </c>
      <c r="AE101" t="str">
        <v>Midmarket</v>
      </c>
      <c r="AF101">
        <v>0.23</v>
      </c>
      <c r="AI101">
        <v>28893</v>
      </c>
      <c r="AJ101" t="str">
        <v>France</v>
      </c>
      <c r="AK101" t="str">
        <v>VTT</v>
      </c>
      <c r="AL101">
        <v>2487</v>
      </c>
      <c r="AM101">
        <v>250</v>
      </c>
      <c r="AN101">
        <v>7</v>
      </c>
      <c r="AO101">
        <v>17409</v>
      </c>
      <c r="AP101" t="str">
        <v>No</v>
      </c>
      <c r="AQ101">
        <v>870.45</v>
      </c>
      <c r="AR101">
        <v>4103.5499999999993</v>
      </c>
      <c r="AS101">
        <v>45266</v>
      </c>
      <c r="AT101" t="str">
        <v>Medium</v>
      </c>
      <c r="AU101" t="str">
        <v>Government</v>
      </c>
      <c r="AV101">
        <v>0.23</v>
      </c>
      <c r="AY101">
        <v>19793</v>
      </c>
      <c r="AZ101" t="str">
        <v>France</v>
      </c>
      <c r="BA101" t="str">
        <v>Velo</v>
      </c>
      <c r="BB101">
        <v>1976</v>
      </c>
      <c r="BC101">
        <v>120</v>
      </c>
      <c r="BD101">
        <v>20</v>
      </c>
      <c r="BE101">
        <v>39520</v>
      </c>
      <c r="BF101" t="str">
        <v>No</v>
      </c>
      <c r="BG101">
        <v>2766.4</v>
      </c>
      <c r="BH101">
        <v>16993.599999999999</v>
      </c>
      <c r="BI101">
        <v>45487</v>
      </c>
      <c r="BJ101" t="str">
        <v>Medium</v>
      </c>
      <c r="BK101" t="str">
        <v>Government</v>
      </c>
      <c r="BL101">
        <v>0.23</v>
      </c>
      <c r="BP101">
        <v>19793</v>
      </c>
      <c r="BQ101" t="str">
        <v>France</v>
      </c>
      <c r="BR101" t="str">
        <v>Velo</v>
      </c>
      <c r="BS101">
        <v>1976</v>
      </c>
      <c r="BT101">
        <v>120</v>
      </c>
      <c r="BU101">
        <v>20</v>
      </c>
      <c r="BV101">
        <v>39520</v>
      </c>
      <c r="BW101" t="str">
        <v>No</v>
      </c>
      <c r="BX101">
        <v>2766.4</v>
      </c>
      <c r="BY101">
        <v>16993.599999999999</v>
      </c>
      <c r="BZ101">
        <v>45487</v>
      </c>
      <c r="CA101" t="str">
        <v>Medium</v>
      </c>
      <c r="CB101" t="str">
        <v>Government</v>
      </c>
      <c r="CC101">
        <v>0.23</v>
      </c>
    </row>
    <row r="102" spans="3:81" x14ac:dyDescent="0.25">
      <c r="C102">
        <v>48477</v>
      </c>
      <c r="D102" t="str">
        <v>France</v>
      </c>
      <c r="E102" t="str">
        <v>Carretera</v>
      </c>
      <c r="F102">
        <v>4243.5</v>
      </c>
      <c r="G102">
        <v>3</v>
      </c>
      <c r="H102">
        <v>125</v>
      </c>
      <c r="I102">
        <v>530437.5</v>
      </c>
      <c r="J102" t="str">
        <v>No</v>
      </c>
      <c r="K102">
        <v>15913.125</v>
      </c>
      <c r="L102">
        <v>5304.375</v>
      </c>
      <c r="M102">
        <v>45205</v>
      </c>
      <c r="N102" t="str">
        <v>Low</v>
      </c>
      <c r="O102" t="str">
        <v>Enterprise</v>
      </c>
      <c r="P102">
        <v>0.23</v>
      </c>
      <c r="S102">
        <v>21823</v>
      </c>
      <c r="T102" t="str">
        <v>France</v>
      </c>
      <c r="U102" t="str">
        <v>Paseo</v>
      </c>
      <c r="V102">
        <v>2696</v>
      </c>
      <c r="W102">
        <v>10</v>
      </c>
      <c r="X102">
        <v>7</v>
      </c>
      <c r="Y102">
        <v>18872</v>
      </c>
      <c r="Z102" t="str">
        <v>No</v>
      </c>
      <c r="AA102">
        <v>2453.36</v>
      </c>
      <c r="AB102">
        <v>2938.6399999999994</v>
      </c>
      <c r="AC102">
        <v>45486</v>
      </c>
      <c r="AD102" t="str">
        <v>High</v>
      </c>
      <c r="AE102" t="str">
        <v>Government</v>
      </c>
      <c r="AF102">
        <v>0.23</v>
      </c>
      <c r="AI102">
        <v>87513</v>
      </c>
      <c r="AJ102" t="str">
        <v>France</v>
      </c>
      <c r="AK102" t="str">
        <v>VTT</v>
      </c>
      <c r="AL102">
        <v>381</v>
      </c>
      <c r="AM102">
        <v>250</v>
      </c>
      <c r="AN102">
        <v>350</v>
      </c>
      <c r="AO102">
        <v>133350</v>
      </c>
      <c r="AP102" t="str">
        <v>Yes</v>
      </c>
      <c r="AQ102">
        <v>10668</v>
      </c>
      <c r="AR102">
        <v>23622</v>
      </c>
      <c r="AS102">
        <v>45280</v>
      </c>
      <c r="AT102" t="str">
        <v>Medium</v>
      </c>
      <c r="AU102" t="str">
        <v>Government</v>
      </c>
      <c r="AV102">
        <v>0.23</v>
      </c>
      <c r="AY102">
        <v>73642</v>
      </c>
      <c r="AZ102" t="str">
        <v>France</v>
      </c>
      <c r="BA102" t="str">
        <v>Velo</v>
      </c>
      <c r="BB102">
        <v>1033</v>
      </c>
      <c r="BC102">
        <v>120</v>
      </c>
      <c r="BD102">
        <v>20</v>
      </c>
      <c r="BE102">
        <v>20660</v>
      </c>
      <c r="BF102" t="str">
        <v>No</v>
      </c>
      <c r="BG102">
        <v>1033</v>
      </c>
      <c r="BH102">
        <v>9297</v>
      </c>
      <c r="BI102">
        <v>45527</v>
      </c>
      <c r="BJ102" t="str">
        <v>Medium</v>
      </c>
      <c r="BK102" t="str">
        <v>Government</v>
      </c>
      <c r="BL102">
        <v>0.23</v>
      </c>
      <c r="BP102">
        <v>73642</v>
      </c>
      <c r="BQ102" t="str">
        <v>France</v>
      </c>
      <c r="BR102" t="str">
        <v>Velo</v>
      </c>
      <c r="BS102">
        <v>1033</v>
      </c>
      <c r="BT102">
        <v>120</v>
      </c>
      <c r="BU102">
        <v>20</v>
      </c>
      <c r="BV102">
        <v>20660</v>
      </c>
      <c r="BW102" t="str">
        <v>No</v>
      </c>
      <c r="BX102">
        <v>1033</v>
      </c>
      <c r="BY102">
        <v>9297</v>
      </c>
      <c r="BZ102">
        <v>45527</v>
      </c>
      <c r="CA102" t="str">
        <v>Medium</v>
      </c>
      <c r="CB102" t="str">
        <v>Government</v>
      </c>
      <c r="CC102">
        <v>0.23</v>
      </c>
    </row>
    <row r="103" spans="3:81" x14ac:dyDescent="0.25">
      <c r="C103">
        <v>91512</v>
      </c>
      <c r="D103" t="str">
        <v>Spain</v>
      </c>
      <c r="E103" t="str">
        <v>Carretera</v>
      </c>
      <c r="F103">
        <v>1397</v>
      </c>
      <c r="G103">
        <v>3</v>
      </c>
      <c r="H103">
        <v>350</v>
      </c>
      <c r="I103">
        <v>488950</v>
      </c>
      <c r="J103" t="str">
        <v>No</v>
      </c>
      <c r="K103">
        <v>4889.5</v>
      </c>
      <c r="L103">
        <v>120840.5</v>
      </c>
      <c r="M103">
        <v>45210</v>
      </c>
      <c r="N103" t="str">
        <v>Low</v>
      </c>
      <c r="O103" t="str">
        <v>Government</v>
      </c>
      <c r="P103">
        <v>0.22</v>
      </c>
      <c r="S103">
        <v>19793</v>
      </c>
      <c r="T103" t="str">
        <v>France</v>
      </c>
      <c r="U103" t="str">
        <v>Velo</v>
      </c>
      <c r="V103">
        <v>1976</v>
      </c>
      <c r="W103">
        <v>120</v>
      </c>
      <c r="X103">
        <v>20</v>
      </c>
      <c r="Y103">
        <v>39520</v>
      </c>
      <c r="Z103" t="str">
        <v>No</v>
      </c>
      <c r="AA103">
        <v>2766.4</v>
      </c>
      <c r="AB103">
        <v>16993.599999999999</v>
      </c>
      <c r="AC103">
        <v>45487</v>
      </c>
      <c r="AD103" t="str">
        <v>Medium</v>
      </c>
      <c r="AE103" t="str">
        <v>Government</v>
      </c>
      <c r="AF103">
        <v>0.23</v>
      </c>
      <c r="AI103">
        <v>57406</v>
      </c>
      <c r="AJ103" t="str">
        <v>France</v>
      </c>
      <c r="AK103" t="str">
        <v>VTT</v>
      </c>
      <c r="AL103">
        <v>2151</v>
      </c>
      <c r="AM103">
        <v>250</v>
      </c>
      <c r="AN103">
        <v>300</v>
      </c>
      <c r="AO103">
        <v>645300</v>
      </c>
      <c r="AP103" t="str">
        <v>Yes</v>
      </c>
      <c r="AQ103">
        <v>0</v>
      </c>
      <c r="AR103">
        <v>107550</v>
      </c>
      <c r="AS103">
        <v>45283</v>
      </c>
      <c r="AT103" t="str">
        <v>None</v>
      </c>
      <c r="AU103" t="str">
        <v>Small Business</v>
      </c>
      <c r="AV103">
        <v>0.23</v>
      </c>
      <c r="AY103">
        <v>49994</v>
      </c>
      <c r="AZ103" t="str">
        <v>France</v>
      </c>
      <c r="BA103" t="str">
        <v>Velo</v>
      </c>
      <c r="BB103">
        <v>1967</v>
      </c>
      <c r="BC103">
        <v>120</v>
      </c>
      <c r="BD103">
        <v>12</v>
      </c>
      <c r="BE103">
        <v>23604</v>
      </c>
      <c r="BF103" t="str">
        <v>No</v>
      </c>
      <c r="BG103">
        <v>2124.36</v>
      </c>
      <c r="BH103">
        <v>15578.64</v>
      </c>
      <c r="BI103">
        <v>45527</v>
      </c>
      <c r="BJ103" t="str">
        <v>Medium</v>
      </c>
      <c r="BK103" t="str">
        <v>Channel Partners</v>
      </c>
      <c r="BL103">
        <v>0.23</v>
      </c>
      <c r="BP103">
        <v>49994</v>
      </c>
      <c r="BQ103" t="str">
        <v>France</v>
      </c>
      <c r="BR103" t="str">
        <v>Velo</v>
      </c>
      <c r="BS103">
        <v>1967</v>
      </c>
      <c r="BT103">
        <v>120</v>
      </c>
      <c r="BU103">
        <v>12</v>
      </c>
      <c r="BV103">
        <v>23604</v>
      </c>
      <c r="BW103" t="str">
        <v>No</v>
      </c>
      <c r="BX103">
        <v>2124.36</v>
      </c>
      <c r="BY103">
        <v>15578.64</v>
      </c>
      <c r="BZ103">
        <v>45527</v>
      </c>
      <c r="CA103" t="str">
        <v>Medium</v>
      </c>
      <c r="CB103" t="str">
        <v>Channel Partners</v>
      </c>
      <c r="CC103">
        <v>0.23</v>
      </c>
    </row>
    <row r="104" spans="3:81" x14ac:dyDescent="0.25">
      <c r="C104">
        <v>66146</v>
      </c>
      <c r="D104" t="str">
        <v>France</v>
      </c>
      <c r="E104" t="str">
        <v>Carretera</v>
      </c>
      <c r="F104">
        <v>886</v>
      </c>
      <c r="G104">
        <v>3</v>
      </c>
      <c r="H104">
        <v>350</v>
      </c>
      <c r="I104">
        <v>310100</v>
      </c>
      <c r="J104" t="str">
        <v>No</v>
      </c>
      <c r="K104">
        <v>37212</v>
      </c>
      <c r="L104">
        <v>42528</v>
      </c>
      <c r="M104">
        <v>45213</v>
      </c>
      <c r="N104" t="str">
        <v>High</v>
      </c>
      <c r="O104" t="str">
        <v>Government</v>
      </c>
      <c r="P104">
        <v>0.23</v>
      </c>
      <c r="S104">
        <v>69792</v>
      </c>
      <c r="T104" t="str">
        <v>France</v>
      </c>
      <c r="U104" t="str">
        <v>Paseo</v>
      </c>
      <c r="V104">
        <v>2425.5</v>
      </c>
      <c r="W104">
        <v>10</v>
      </c>
      <c r="X104">
        <v>12</v>
      </c>
      <c r="Y104">
        <v>29106</v>
      </c>
      <c r="Z104" t="str">
        <v>No</v>
      </c>
      <c r="AA104">
        <v>3201.66</v>
      </c>
      <c r="AB104">
        <v>18627.840000000004</v>
      </c>
      <c r="AC104">
        <v>45487</v>
      </c>
      <c r="AD104" t="str">
        <v>High</v>
      </c>
      <c r="AE104" t="str">
        <v>Channel Partners</v>
      </c>
      <c r="AF104">
        <v>0.23</v>
      </c>
      <c r="AI104">
        <v>61526</v>
      </c>
      <c r="AJ104" t="str">
        <v>France</v>
      </c>
      <c r="AK104" t="str">
        <v>VTT</v>
      </c>
      <c r="AL104">
        <v>1527</v>
      </c>
      <c r="AM104">
        <v>250</v>
      </c>
      <c r="AN104">
        <v>350</v>
      </c>
      <c r="AO104">
        <v>534450</v>
      </c>
      <c r="AP104" t="str">
        <v>Yes</v>
      </c>
      <c r="AQ104">
        <v>0</v>
      </c>
      <c r="AR104">
        <v>137430</v>
      </c>
      <c r="AS104">
        <v>45291</v>
      </c>
      <c r="AT104" t="str">
        <v>None</v>
      </c>
      <c r="AU104" t="str">
        <v>Government</v>
      </c>
      <c r="AV104">
        <v>0.23</v>
      </c>
      <c r="AY104">
        <v>14610</v>
      </c>
      <c r="AZ104" t="str">
        <v>France</v>
      </c>
      <c r="BA104" t="str">
        <v>VTT</v>
      </c>
      <c r="BB104">
        <v>1491</v>
      </c>
      <c r="BC104">
        <v>250</v>
      </c>
      <c r="BD104">
        <v>7</v>
      </c>
      <c r="BE104">
        <v>10437</v>
      </c>
      <c r="BF104" t="str">
        <v>No</v>
      </c>
      <c r="BG104">
        <v>1252.44</v>
      </c>
      <c r="BH104">
        <v>1729.5599999999995</v>
      </c>
      <c r="BI104">
        <v>45209</v>
      </c>
      <c r="BJ104" t="str">
        <v>High</v>
      </c>
      <c r="BK104" t="str">
        <v>Government</v>
      </c>
      <c r="BL104">
        <v>0.23</v>
      </c>
      <c r="BP104">
        <v>14610</v>
      </c>
      <c r="BQ104" t="str">
        <v>France</v>
      </c>
      <c r="BR104" t="str">
        <v>VTT</v>
      </c>
      <c r="BS104">
        <v>1491</v>
      </c>
      <c r="BT104">
        <v>250</v>
      </c>
      <c r="BU104">
        <v>7</v>
      </c>
      <c r="BV104">
        <v>10437</v>
      </c>
      <c r="BW104" t="str">
        <v>No</v>
      </c>
      <c r="BX104">
        <v>1252.44</v>
      </c>
      <c r="BY104">
        <v>1729.5599999999995</v>
      </c>
      <c r="BZ104">
        <v>45209</v>
      </c>
      <c r="CA104" t="str">
        <v>High</v>
      </c>
      <c r="CB104" t="str">
        <v>Government</v>
      </c>
      <c r="CC104">
        <v>0.23</v>
      </c>
    </row>
    <row r="105" spans="3:81" x14ac:dyDescent="0.25">
      <c r="C105">
        <v>45131</v>
      </c>
      <c r="D105" t="str">
        <v>Ireland</v>
      </c>
      <c r="E105" t="str">
        <v>Carretera</v>
      </c>
      <c r="F105">
        <v>1362</v>
      </c>
      <c r="G105">
        <v>3</v>
      </c>
      <c r="H105">
        <v>350</v>
      </c>
      <c r="I105">
        <v>476700</v>
      </c>
      <c r="J105" t="str">
        <v>No</v>
      </c>
      <c r="K105">
        <v>38136</v>
      </c>
      <c r="L105">
        <v>84444</v>
      </c>
      <c r="M105">
        <v>45222</v>
      </c>
      <c r="N105" t="str">
        <v>Medium</v>
      </c>
      <c r="O105" t="str">
        <v>Government</v>
      </c>
      <c r="P105">
        <v>0.18</v>
      </c>
      <c r="S105">
        <v>84323</v>
      </c>
      <c r="T105" t="str">
        <v>France</v>
      </c>
      <c r="U105" t="str">
        <v>Carretera</v>
      </c>
      <c r="V105">
        <v>1563</v>
      </c>
      <c r="W105">
        <v>3</v>
      </c>
      <c r="X105">
        <v>20</v>
      </c>
      <c r="Y105">
        <v>31260</v>
      </c>
      <c r="Z105" t="str">
        <v>No</v>
      </c>
      <c r="AA105">
        <v>1563</v>
      </c>
      <c r="AB105">
        <v>14067</v>
      </c>
      <c r="AC105">
        <v>45491</v>
      </c>
      <c r="AD105" t="str">
        <v>Medium</v>
      </c>
      <c r="AE105" t="str">
        <v>Government</v>
      </c>
      <c r="AF105">
        <v>0.23</v>
      </c>
      <c r="AI105">
        <v>30484</v>
      </c>
      <c r="AJ105" t="str">
        <v>France</v>
      </c>
      <c r="AK105" t="str">
        <v>VTT</v>
      </c>
      <c r="AL105">
        <v>293</v>
      </c>
      <c r="AM105">
        <v>250</v>
      </c>
      <c r="AN105">
        <v>20</v>
      </c>
      <c r="AO105">
        <v>5860</v>
      </c>
      <c r="AP105" t="str">
        <v>Yes</v>
      </c>
      <c r="AQ105">
        <v>879</v>
      </c>
      <c r="AR105">
        <v>2051</v>
      </c>
      <c r="AS105">
        <v>45304</v>
      </c>
      <c r="AT105" t="str">
        <v>High</v>
      </c>
      <c r="AU105" t="str">
        <v>Government</v>
      </c>
      <c r="AV105">
        <v>0.23</v>
      </c>
      <c r="AY105">
        <v>52964</v>
      </c>
      <c r="AZ105" t="str">
        <v>France</v>
      </c>
      <c r="BA105" t="str">
        <v>VTT</v>
      </c>
      <c r="BB105">
        <v>2682</v>
      </c>
      <c r="BC105">
        <v>250</v>
      </c>
      <c r="BD105">
        <v>20</v>
      </c>
      <c r="BE105">
        <v>53640</v>
      </c>
      <c r="BF105" t="str">
        <v>No</v>
      </c>
      <c r="BG105">
        <v>4827.6000000000004</v>
      </c>
      <c r="BH105">
        <v>21992.400000000001</v>
      </c>
      <c r="BI105">
        <v>45210</v>
      </c>
      <c r="BJ105" t="str">
        <v>Medium</v>
      </c>
      <c r="BK105" t="str">
        <v>Government</v>
      </c>
      <c r="BL105">
        <v>0.23</v>
      </c>
      <c r="BP105">
        <v>52964</v>
      </c>
      <c r="BQ105" t="str">
        <v>France</v>
      </c>
      <c r="BR105" t="str">
        <v>VTT</v>
      </c>
      <c r="BS105">
        <v>2682</v>
      </c>
      <c r="BT105">
        <v>250</v>
      </c>
      <c r="BU105">
        <v>20</v>
      </c>
      <c r="BV105">
        <v>53640</v>
      </c>
      <c r="BW105" t="str">
        <v>No</v>
      </c>
      <c r="BX105">
        <v>4827.6000000000004</v>
      </c>
      <c r="BY105">
        <v>21992.400000000001</v>
      </c>
      <c r="BZ105">
        <v>45210</v>
      </c>
      <c r="CA105" t="str">
        <v>Medium</v>
      </c>
      <c r="CB105" t="str">
        <v>Government</v>
      </c>
      <c r="CC105">
        <v>0.23</v>
      </c>
    </row>
    <row r="106" spans="3:81" x14ac:dyDescent="0.25">
      <c r="C106">
        <v>66776</v>
      </c>
      <c r="D106" t="str">
        <v>France</v>
      </c>
      <c r="E106" t="str">
        <v>Carretera</v>
      </c>
      <c r="F106">
        <v>1865</v>
      </c>
      <c r="G106">
        <v>3</v>
      </c>
      <c r="H106">
        <v>12</v>
      </c>
      <c r="I106">
        <v>22380</v>
      </c>
      <c r="J106" t="str">
        <v>Yes</v>
      </c>
      <c r="K106">
        <v>1119</v>
      </c>
      <c r="L106">
        <v>15666</v>
      </c>
      <c r="M106">
        <v>45225</v>
      </c>
      <c r="N106" t="str">
        <v>Medium</v>
      </c>
      <c r="O106" t="str">
        <v>Channel Partners</v>
      </c>
      <c r="P106">
        <v>0.23</v>
      </c>
      <c r="S106">
        <v>75990</v>
      </c>
      <c r="T106" t="str">
        <v>France</v>
      </c>
      <c r="U106" t="str">
        <v>Paseo</v>
      </c>
      <c r="V106">
        <v>1198</v>
      </c>
      <c r="W106">
        <v>10</v>
      </c>
      <c r="X106">
        <v>12</v>
      </c>
      <c r="Y106">
        <v>14376</v>
      </c>
      <c r="Z106" t="str">
        <v>Yes</v>
      </c>
      <c r="AA106">
        <v>1581.36</v>
      </c>
      <c r="AB106">
        <v>9200.64</v>
      </c>
      <c r="AC106">
        <v>45496</v>
      </c>
      <c r="AD106" t="str">
        <v>High</v>
      </c>
      <c r="AE106" t="str">
        <v>Channel Partners</v>
      </c>
      <c r="AF106">
        <v>0.23</v>
      </c>
      <c r="AI106">
        <v>56028</v>
      </c>
      <c r="AJ106" t="str">
        <v>France</v>
      </c>
      <c r="AK106" t="str">
        <v>VTT</v>
      </c>
      <c r="AL106">
        <v>1738.5</v>
      </c>
      <c r="AM106">
        <v>250</v>
      </c>
      <c r="AN106">
        <v>12</v>
      </c>
      <c r="AO106">
        <v>20862</v>
      </c>
      <c r="AP106" t="str">
        <v>Yes</v>
      </c>
      <c r="AQ106">
        <v>1460.34</v>
      </c>
      <c r="AR106">
        <v>14186.16</v>
      </c>
      <c r="AS106">
        <v>45330</v>
      </c>
      <c r="AT106" t="str">
        <v>Medium</v>
      </c>
      <c r="AU106" t="str">
        <v>Channel Partners</v>
      </c>
      <c r="AV106">
        <v>0.23</v>
      </c>
      <c r="AY106">
        <v>21885</v>
      </c>
      <c r="AZ106" t="str">
        <v>France</v>
      </c>
      <c r="BA106" t="str">
        <v>VTT</v>
      </c>
      <c r="BB106">
        <v>1734</v>
      </c>
      <c r="BC106">
        <v>250</v>
      </c>
      <c r="BD106">
        <v>12</v>
      </c>
      <c r="BE106">
        <v>20808</v>
      </c>
      <c r="BF106" t="str">
        <v>Yes</v>
      </c>
      <c r="BG106">
        <v>2288.88</v>
      </c>
      <c r="BH106">
        <v>13317.119999999999</v>
      </c>
      <c r="BI106">
        <v>45266</v>
      </c>
      <c r="BJ106" t="str">
        <v>High</v>
      </c>
      <c r="BK106" t="str">
        <v>Channel Partners</v>
      </c>
      <c r="BL106">
        <v>0.23</v>
      </c>
      <c r="BP106">
        <v>21885</v>
      </c>
      <c r="BQ106" t="str">
        <v>France</v>
      </c>
      <c r="BR106" t="str">
        <v>VTT</v>
      </c>
      <c r="BS106">
        <v>1734</v>
      </c>
      <c r="BT106">
        <v>250</v>
      </c>
      <c r="BU106">
        <v>12</v>
      </c>
      <c r="BV106">
        <v>20808</v>
      </c>
      <c r="BW106" t="str">
        <v>Yes</v>
      </c>
      <c r="BX106">
        <v>2288.88</v>
      </c>
      <c r="BY106">
        <v>13317.119999999999</v>
      </c>
      <c r="BZ106">
        <v>45266</v>
      </c>
      <c r="CA106" t="str">
        <v>High</v>
      </c>
      <c r="CB106" t="str">
        <v>Channel Partners</v>
      </c>
      <c r="CC106">
        <v>0.23</v>
      </c>
    </row>
    <row r="107" spans="3:81" x14ac:dyDescent="0.25">
      <c r="C107">
        <v>66377</v>
      </c>
      <c r="D107" t="str">
        <v>Germany</v>
      </c>
      <c r="E107" t="str">
        <v>Carretera</v>
      </c>
      <c r="F107">
        <v>1618.5</v>
      </c>
      <c r="G107">
        <v>3</v>
      </c>
      <c r="H107">
        <v>20</v>
      </c>
      <c r="I107">
        <v>32370</v>
      </c>
      <c r="J107" t="str">
        <v>No</v>
      </c>
      <c r="K107">
        <v>0</v>
      </c>
      <c r="L107">
        <v>16185</v>
      </c>
      <c r="M107">
        <v>45229</v>
      </c>
      <c r="N107" t="str">
        <v>None</v>
      </c>
      <c r="O107" t="str">
        <v>Government</v>
      </c>
      <c r="P107">
        <v>0.19</v>
      </c>
      <c r="S107">
        <v>73311</v>
      </c>
      <c r="T107" t="str">
        <v>France</v>
      </c>
      <c r="U107" t="str">
        <v>Carretera</v>
      </c>
      <c r="V107">
        <v>2181</v>
      </c>
      <c r="W107">
        <v>3</v>
      </c>
      <c r="X107">
        <v>300</v>
      </c>
      <c r="Y107">
        <v>654300</v>
      </c>
      <c r="Z107" t="str">
        <v>Yes</v>
      </c>
      <c r="AA107">
        <v>45801</v>
      </c>
      <c r="AB107">
        <v>63249</v>
      </c>
      <c r="AC107">
        <v>45504</v>
      </c>
      <c r="AD107" t="str">
        <v>Medium</v>
      </c>
      <c r="AE107" t="str">
        <v>Small Business</v>
      </c>
      <c r="AF107">
        <v>0.23</v>
      </c>
      <c r="AI107">
        <v>67588</v>
      </c>
      <c r="AJ107" t="str">
        <v>France</v>
      </c>
      <c r="AK107" t="str">
        <v>VTT</v>
      </c>
      <c r="AL107">
        <v>1281</v>
      </c>
      <c r="AM107">
        <v>250</v>
      </c>
      <c r="AN107">
        <v>350</v>
      </c>
      <c r="AO107">
        <v>448350</v>
      </c>
      <c r="AP107" t="str">
        <v>No</v>
      </c>
      <c r="AQ107">
        <v>62769</v>
      </c>
      <c r="AR107">
        <v>52521</v>
      </c>
      <c r="AS107">
        <v>45349</v>
      </c>
      <c r="AT107" t="str">
        <v>High</v>
      </c>
      <c r="AU107" t="str">
        <v>Government</v>
      </c>
      <c r="AV107">
        <v>0.23</v>
      </c>
      <c r="AY107">
        <v>28893</v>
      </c>
      <c r="AZ107" t="str">
        <v>France</v>
      </c>
      <c r="BA107" t="str">
        <v>VTT</v>
      </c>
      <c r="BB107">
        <v>2487</v>
      </c>
      <c r="BC107">
        <v>250</v>
      </c>
      <c r="BD107">
        <v>7</v>
      </c>
      <c r="BE107">
        <v>17409</v>
      </c>
      <c r="BF107" t="str">
        <v>No</v>
      </c>
      <c r="BG107">
        <v>870.45</v>
      </c>
      <c r="BH107">
        <v>4103.5499999999993</v>
      </c>
      <c r="BI107">
        <v>45266</v>
      </c>
      <c r="BJ107" t="str">
        <v>Medium</v>
      </c>
      <c r="BK107" t="str">
        <v>Government</v>
      </c>
      <c r="BL107">
        <v>0.23</v>
      </c>
      <c r="BP107">
        <v>28893</v>
      </c>
      <c r="BQ107" t="str">
        <v>France</v>
      </c>
      <c r="BR107" t="str">
        <v>VTT</v>
      </c>
      <c r="BS107">
        <v>2487</v>
      </c>
      <c r="BT107">
        <v>250</v>
      </c>
      <c r="BU107">
        <v>7</v>
      </c>
      <c r="BV107">
        <v>17409</v>
      </c>
      <c r="BW107" t="str">
        <v>No</v>
      </c>
      <c r="BX107">
        <v>870.45</v>
      </c>
      <c r="BY107">
        <v>4103.5499999999993</v>
      </c>
      <c r="BZ107">
        <v>45266</v>
      </c>
      <c r="CA107" t="str">
        <v>Medium</v>
      </c>
      <c r="CB107" t="str">
        <v>Government</v>
      </c>
      <c r="CC107">
        <v>0.23</v>
      </c>
    </row>
    <row r="108" spans="3:81" x14ac:dyDescent="0.25">
      <c r="C108">
        <v>22084</v>
      </c>
      <c r="D108" t="str">
        <v>Ireland</v>
      </c>
      <c r="E108" t="str">
        <v>Carretera</v>
      </c>
      <c r="F108">
        <v>1580</v>
      </c>
      <c r="G108">
        <v>3</v>
      </c>
      <c r="H108">
        <v>12</v>
      </c>
      <c r="I108">
        <v>18960</v>
      </c>
      <c r="J108" t="str">
        <v>No</v>
      </c>
      <c r="K108">
        <v>1706.4</v>
      </c>
      <c r="L108">
        <v>12513.599999999999</v>
      </c>
      <c r="M108">
        <v>45236</v>
      </c>
      <c r="N108" t="str">
        <v>Medium</v>
      </c>
      <c r="O108" t="str">
        <v>Channel Partners</v>
      </c>
      <c r="P108">
        <v>0.18</v>
      </c>
      <c r="S108">
        <v>14689</v>
      </c>
      <c r="T108" t="str">
        <v>France</v>
      </c>
      <c r="U108" t="str">
        <v>Carretera</v>
      </c>
      <c r="V108">
        <v>2441</v>
      </c>
      <c r="W108">
        <v>3</v>
      </c>
      <c r="X108">
        <v>125</v>
      </c>
      <c r="Y108">
        <v>305125</v>
      </c>
      <c r="Z108" t="str">
        <v>No</v>
      </c>
      <c r="AA108">
        <v>33563.75</v>
      </c>
      <c r="AB108">
        <v>-21358.75</v>
      </c>
      <c r="AC108">
        <v>45504</v>
      </c>
      <c r="AD108" t="str">
        <v>High</v>
      </c>
      <c r="AE108" t="str">
        <v>Enterprise</v>
      </c>
      <c r="AF108">
        <v>0.23</v>
      </c>
      <c r="AI108">
        <v>95518</v>
      </c>
      <c r="AJ108" t="str">
        <v>France</v>
      </c>
      <c r="AK108" t="str">
        <v>VTT</v>
      </c>
      <c r="AL108">
        <v>2177</v>
      </c>
      <c r="AM108">
        <v>250</v>
      </c>
      <c r="AN108">
        <v>350</v>
      </c>
      <c r="AO108">
        <v>761950</v>
      </c>
      <c r="AP108" t="str">
        <v>No</v>
      </c>
      <c r="AQ108">
        <v>30478</v>
      </c>
      <c r="AR108">
        <v>165452</v>
      </c>
      <c r="AS108">
        <v>45372</v>
      </c>
      <c r="AT108" t="str">
        <v>Low</v>
      </c>
      <c r="AU108" t="str">
        <v>Government</v>
      </c>
      <c r="AV108">
        <v>0.23</v>
      </c>
      <c r="AY108">
        <v>87513</v>
      </c>
      <c r="AZ108" t="str">
        <v>France</v>
      </c>
      <c r="BA108" t="str">
        <v>VTT</v>
      </c>
      <c r="BB108">
        <v>381</v>
      </c>
      <c r="BC108">
        <v>250</v>
      </c>
      <c r="BD108">
        <v>350</v>
      </c>
      <c r="BE108">
        <v>133350</v>
      </c>
      <c r="BF108" t="str">
        <v>Yes</v>
      </c>
      <c r="BG108">
        <v>10668</v>
      </c>
      <c r="BH108">
        <v>23622</v>
      </c>
      <c r="BI108">
        <v>45280</v>
      </c>
      <c r="BJ108" t="str">
        <v>Medium</v>
      </c>
      <c r="BK108" t="str">
        <v>Government</v>
      </c>
      <c r="BL108">
        <v>0.23</v>
      </c>
      <c r="BP108">
        <v>87513</v>
      </c>
      <c r="BQ108" t="str">
        <v>France</v>
      </c>
      <c r="BR108" t="str">
        <v>VTT</v>
      </c>
      <c r="BS108">
        <v>381</v>
      </c>
      <c r="BT108">
        <v>250</v>
      </c>
      <c r="BU108">
        <v>350</v>
      </c>
      <c r="BV108">
        <v>133350</v>
      </c>
      <c r="BW108" t="str">
        <v>Yes</v>
      </c>
      <c r="BX108">
        <v>10668</v>
      </c>
      <c r="BY108">
        <v>23622</v>
      </c>
      <c r="BZ108">
        <v>45280</v>
      </c>
      <c r="CA108" t="str">
        <v>Medium</v>
      </c>
      <c r="CB108" t="str">
        <v>Government</v>
      </c>
      <c r="CC108">
        <v>0.23</v>
      </c>
    </row>
    <row r="109" spans="3:81" x14ac:dyDescent="0.25">
      <c r="C109">
        <v>82018</v>
      </c>
      <c r="D109" t="str">
        <v>Germany</v>
      </c>
      <c r="E109" t="str">
        <v>Carretera</v>
      </c>
      <c r="F109">
        <v>2767</v>
      </c>
      <c r="G109">
        <v>3</v>
      </c>
      <c r="H109">
        <v>125</v>
      </c>
      <c r="I109">
        <v>345875</v>
      </c>
      <c r="J109" t="str">
        <v>No</v>
      </c>
      <c r="K109">
        <v>51881.25</v>
      </c>
      <c r="L109">
        <v>-38046.25</v>
      </c>
      <c r="M109">
        <v>45242</v>
      </c>
      <c r="N109" t="str">
        <v>High</v>
      </c>
      <c r="O109" t="str">
        <v>Enterprise</v>
      </c>
      <c r="P109">
        <v>0.19</v>
      </c>
      <c r="S109">
        <v>13326</v>
      </c>
      <c r="T109" t="str">
        <v>France</v>
      </c>
      <c r="U109" t="str">
        <v>Paseo</v>
      </c>
      <c r="V109">
        <v>1496</v>
      </c>
      <c r="W109">
        <v>10</v>
      </c>
      <c r="X109">
        <v>350</v>
      </c>
      <c r="Y109">
        <v>523600</v>
      </c>
      <c r="Z109" t="str">
        <v>Yes</v>
      </c>
      <c r="AA109">
        <v>31416</v>
      </c>
      <c r="AB109">
        <v>103224</v>
      </c>
      <c r="AC109">
        <v>45507</v>
      </c>
      <c r="AD109" t="str">
        <v>Medium</v>
      </c>
      <c r="AE109" t="str">
        <v>Government</v>
      </c>
      <c r="AF109">
        <v>0.23</v>
      </c>
      <c r="AI109">
        <v>62898</v>
      </c>
      <c r="AJ109" t="str">
        <v>France</v>
      </c>
      <c r="AK109" t="str">
        <v>VTT</v>
      </c>
      <c r="AL109">
        <v>1227</v>
      </c>
      <c r="AM109">
        <v>250</v>
      </c>
      <c r="AN109">
        <v>15</v>
      </c>
      <c r="AO109">
        <v>18405</v>
      </c>
      <c r="AP109" t="str">
        <v>No</v>
      </c>
      <c r="AQ109">
        <v>1656.45</v>
      </c>
      <c r="AR109">
        <v>4478.5499999999993</v>
      </c>
      <c r="AS109">
        <v>45396</v>
      </c>
      <c r="AT109" t="str">
        <v>Medium</v>
      </c>
      <c r="AU109" t="str">
        <v>Midmarket</v>
      </c>
      <c r="AV109">
        <v>0.23</v>
      </c>
      <c r="AY109">
        <v>57406</v>
      </c>
      <c r="AZ109" t="str">
        <v>France</v>
      </c>
      <c r="BA109" t="str">
        <v>VTT</v>
      </c>
      <c r="BB109">
        <v>2151</v>
      </c>
      <c r="BC109">
        <v>250</v>
      </c>
      <c r="BD109">
        <v>300</v>
      </c>
      <c r="BE109">
        <v>645300</v>
      </c>
      <c r="BF109" t="str">
        <v>Yes</v>
      </c>
      <c r="BG109">
        <v>0</v>
      </c>
      <c r="BH109">
        <v>107550</v>
      </c>
      <c r="BI109">
        <v>45283</v>
      </c>
      <c r="BJ109" t="str">
        <v>None</v>
      </c>
      <c r="BK109" t="str">
        <v>Small Business</v>
      </c>
      <c r="BL109">
        <v>0.23</v>
      </c>
      <c r="BP109">
        <v>57406</v>
      </c>
      <c r="BQ109" t="str">
        <v>France</v>
      </c>
      <c r="BR109" t="str">
        <v>VTT</v>
      </c>
      <c r="BS109">
        <v>2151</v>
      </c>
      <c r="BT109">
        <v>250</v>
      </c>
      <c r="BU109">
        <v>300</v>
      </c>
      <c r="BV109">
        <v>645300</v>
      </c>
      <c r="BW109" t="str">
        <v>Yes</v>
      </c>
      <c r="BX109">
        <v>0</v>
      </c>
      <c r="BY109">
        <v>107550</v>
      </c>
      <c r="BZ109">
        <v>45283</v>
      </c>
      <c r="CA109" t="str">
        <v>None</v>
      </c>
      <c r="CB109" t="str">
        <v>Small Business</v>
      </c>
      <c r="CC109">
        <v>0.23</v>
      </c>
    </row>
    <row r="110" spans="3:81" x14ac:dyDescent="0.25">
      <c r="C110">
        <v>27517</v>
      </c>
      <c r="D110" t="str">
        <v>Netherlands</v>
      </c>
      <c r="E110" t="str">
        <v>Carretera</v>
      </c>
      <c r="F110">
        <v>831</v>
      </c>
      <c r="G110">
        <v>3</v>
      </c>
      <c r="H110">
        <v>20</v>
      </c>
      <c r="I110">
        <v>16620</v>
      </c>
      <c r="J110" t="str">
        <v>No</v>
      </c>
      <c r="K110">
        <v>498.6</v>
      </c>
      <c r="L110">
        <v>7811.4</v>
      </c>
      <c r="M110">
        <v>45245</v>
      </c>
      <c r="N110" t="str">
        <v>Low</v>
      </c>
      <c r="O110" t="str">
        <v>Government</v>
      </c>
      <c r="P110">
        <v>0.2</v>
      </c>
      <c r="S110">
        <v>21609</v>
      </c>
      <c r="T110" t="str">
        <v>France</v>
      </c>
      <c r="U110" t="str">
        <v>Montana</v>
      </c>
      <c r="V110">
        <v>1976</v>
      </c>
      <c r="W110">
        <v>5</v>
      </c>
      <c r="X110">
        <v>20</v>
      </c>
      <c r="Y110">
        <v>39520</v>
      </c>
      <c r="Z110" t="str">
        <v>No</v>
      </c>
      <c r="AA110">
        <v>2766.4</v>
      </c>
      <c r="AB110">
        <v>16993.599999999999</v>
      </c>
      <c r="AC110">
        <v>45513</v>
      </c>
      <c r="AD110" t="str">
        <v>Medium</v>
      </c>
      <c r="AE110" t="str">
        <v>Government</v>
      </c>
      <c r="AF110">
        <v>0.23</v>
      </c>
      <c r="AI110">
        <v>64056</v>
      </c>
      <c r="AJ110" t="str">
        <v>France</v>
      </c>
      <c r="AK110" t="str">
        <v>VTT</v>
      </c>
      <c r="AL110">
        <v>3874.5</v>
      </c>
      <c r="AM110">
        <v>250</v>
      </c>
      <c r="AN110">
        <v>15</v>
      </c>
      <c r="AO110">
        <v>58117.5</v>
      </c>
      <c r="AP110" t="str">
        <v>Yes</v>
      </c>
      <c r="AQ110">
        <v>6974.0999999999995</v>
      </c>
      <c r="AR110">
        <v>12398.399999999998</v>
      </c>
      <c r="AS110">
        <v>45412</v>
      </c>
      <c r="AT110" t="str">
        <v>High</v>
      </c>
      <c r="AU110" t="str">
        <v>Midmarket</v>
      </c>
      <c r="AV110">
        <v>0.23</v>
      </c>
      <c r="AY110">
        <v>61526</v>
      </c>
      <c r="AZ110" t="str">
        <v>France</v>
      </c>
      <c r="BA110" t="str">
        <v>VTT</v>
      </c>
      <c r="BB110">
        <v>1527</v>
      </c>
      <c r="BC110">
        <v>250</v>
      </c>
      <c r="BD110">
        <v>350</v>
      </c>
      <c r="BE110">
        <v>534450</v>
      </c>
      <c r="BF110" t="str">
        <v>Yes</v>
      </c>
      <c r="BG110">
        <v>0</v>
      </c>
      <c r="BH110">
        <v>137430</v>
      </c>
      <c r="BI110">
        <v>45291</v>
      </c>
      <c r="BJ110" t="str">
        <v>None</v>
      </c>
      <c r="BK110" t="str">
        <v>Government</v>
      </c>
      <c r="BL110">
        <v>0.23</v>
      </c>
      <c r="BP110">
        <v>61526</v>
      </c>
      <c r="BQ110" t="str">
        <v>France</v>
      </c>
      <c r="BR110" t="str">
        <v>VTT</v>
      </c>
      <c r="BS110">
        <v>1527</v>
      </c>
      <c r="BT110">
        <v>250</v>
      </c>
      <c r="BU110">
        <v>350</v>
      </c>
      <c r="BV110">
        <v>534450</v>
      </c>
      <c r="BW110" t="str">
        <v>Yes</v>
      </c>
      <c r="BX110">
        <v>0</v>
      </c>
      <c r="BY110">
        <v>137430</v>
      </c>
      <c r="BZ110">
        <v>45291</v>
      </c>
      <c r="CA110" t="str">
        <v>None</v>
      </c>
      <c r="CB110" t="str">
        <v>Government</v>
      </c>
      <c r="CC110">
        <v>0.23</v>
      </c>
    </row>
    <row r="111" spans="3:81" x14ac:dyDescent="0.25">
      <c r="C111">
        <v>18122</v>
      </c>
      <c r="D111" t="str">
        <v>Italy</v>
      </c>
      <c r="E111" t="str">
        <v>Carretera</v>
      </c>
      <c r="F111">
        <v>2996</v>
      </c>
      <c r="G111">
        <v>3</v>
      </c>
      <c r="H111">
        <v>7</v>
      </c>
      <c r="I111">
        <v>20972</v>
      </c>
      <c r="J111" t="str">
        <v>Yes</v>
      </c>
      <c r="K111">
        <v>2936.08</v>
      </c>
      <c r="L111">
        <v>3055.9199999999983</v>
      </c>
      <c r="M111">
        <v>45250</v>
      </c>
      <c r="N111" t="str">
        <v>High</v>
      </c>
      <c r="O111" t="str">
        <v>Government</v>
      </c>
      <c r="P111">
        <v>0.24</v>
      </c>
      <c r="S111">
        <v>77156</v>
      </c>
      <c r="T111" t="str">
        <v>France</v>
      </c>
      <c r="U111" t="str">
        <v>VTT</v>
      </c>
      <c r="V111">
        <v>1744</v>
      </c>
      <c r="W111">
        <v>250</v>
      </c>
      <c r="X111">
        <v>125</v>
      </c>
      <c r="Y111">
        <v>218000</v>
      </c>
      <c r="Z111" t="str">
        <v>Yes</v>
      </c>
      <c r="AA111">
        <v>2180</v>
      </c>
      <c r="AB111">
        <v>6540</v>
      </c>
      <c r="AC111">
        <v>45521</v>
      </c>
      <c r="AD111" t="str">
        <v>Low</v>
      </c>
      <c r="AE111" t="str">
        <v>Enterprise</v>
      </c>
      <c r="AF111">
        <v>0.23</v>
      </c>
      <c r="AI111">
        <v>98981</v>
      </c>
      <c r="AJ111" t="str">
        <v>France</v>
      </c>
      <c r="AK111" t="str">
        <v>VTT</v>
      </c>
      <c r="AL111">
        <v>2234</v>
      </c>
      <c r="AM111">
        <v>250</v>
      </c>
      <c r="AN111">
        <v>12</v>
      </c>
      <c r="AO111">
        <v>26808</v>
      </c>
      <c r="AP111" t="str">
        <v>No</v>
      </c>
      <c r="AQ111">
        <v>2412.7199999999998</v>
      </c>
      <c r="AR111">
        <v>17693.28</v>
      </c>
      <c r="AS111">
        <v>45433</v>
      </c>
      <c r="AT111" t="str">
        <v>Medium</v>
      </c>
      <c r="AU111" t="str">
        <v>Channel Partners</v>
      </c>
      <c r="AV111">
        <v>0.23</v>
      </c>
      <c r="AY111">
        <v>30484</v>
      </c>
      <c r="AZ111" t="str">
        <v>France</v>
      </c>
      <c r="BA111" t="str">
        <v>VTT</v>
      </c>
      <c r="BB111">
        <v>293</v>
      </c>
      <c r="BC111">
        <v>250</v>
      </c>
      <c r="BD111">
        <v>20</v>
      </c>
      <c r="BE111">
        <v>5860</v>
      </c>
      <c r="BF111" t="str">
        <v>Yes</v>
      </c>
      <c r="BG111">
        <v>879</v>
      </c>
      <c r="BH111">
        <v>2051</v>
      </c>
      <c r="BI111">
        <v>45304</v>
      </c>
      <c r="BJ111" t="str">
        <v>High</v>
      </c>
      <c r="BK111" t="str">
        <v>Government</v>
      </c>
      <c r="BL111">
        <v>0.23</v>
      </c>
      <c r="BP111">
        <v>30484</v>
      </c>
      <c r="BQ111" t="str">
        <v>France</v>
      </c>
      <c r="BR111" t="str">
        <v>VTT</v>
      </c>
      <c r="BS111">
        <v>293</v>
      </c>
      <c r="BT111">
        <v>250</v>
      </c>
      <c r="BU111">
        <v>20</v>
      </c>
      <c r="BV111">
        <v>5860</v>
      </c>
      <c r="BW111" t="str">
        <v>Yes</v>
      </c>
      <c r="BX111">
        <v>879</v>
      </c>
      <c r="BY111">
        <v>2051</v>
      </c>
      <c r="BZ111">
        <v>45304</v>
      </c>
      <c r="CA111" t="str">
        <v>High</v>
      </c>
      <c r="CB111" t="str">
        <v>Government</v>
      </c>
      <c r="CC111">
        <v>0.23</v>
      </c>
    </row>
    <row r="112" spans="3:81" x14ac:dyDescent="0.25">
      <c r="C112">
        <v>66218</v>
      </c>
      <c r="D112" t="str">
        <v>Italy</v>
      </c>
      <c r="E112" t="str">
        <v>Carretera</v>
      </c>
      <c r="F112">
        <v>386</v>
      </c>
      <c r="G112">
        <v>3</v>
      </c>
      <c r="H112">
        <v>12</v>
      </c>
      <c r="I112">
        <v>4632</v>
      </c>
      <c r="J112" t="str">
        <v>Yes</v>
      </c>
      <c r="K112">
        <v>463.2</v>
      </c>
      <c r="L112">
        <v>3010.8</v>
      </c>
      <c r="M112">
        <v>45251</v>
      </c>
      <c r="N112" t="str">
        <v>High</v>
      </c>
      <c r="O112" t="str">
        <v>Channel Partners</v>
      </c>
      <c r="P112">
        <v>0.24</v>
      </c>
      <c r="S112">
        <v>73642</v>
      </c>
      <c r="T112" t="str">
        <v>France</v>
      </c>
      <c r="U112" t="str">
        <v>Velo</v>
      </c>
      <c r="V112">
        <v>1033</v>
      </c>
      <c r="W112">
        <v>120</v>
      </c>
      <c r="X112">
        <v>20</v>
      </c>
      <c r="Y112">
        <v>20660</v>
      </c>
      <c r="Z112" t="str">
        <v>No</v>
      </c>
      <c r="AA112">
        <v>1033</v>
      </c>
      <c r="AB112">
        <v>9297</v>
      </c>
      <c r="AC112">
        <v>45527</v>
      </c>
      <c r="AD112" t="str">
        <v>Medium</v>
      </c>
      <c r="AE112" t="str">
        <v>Government</v>
      </c>
      <c r="AF112">
        <v>0.23</v>
      </c>
      <c r="AI112">
        <v>67207</v>
      </c>
      <c r="AJ112" t="str">
        <v>France</v>
      </c>
      <c r="AK112" t="str">
        <v>VTT</v>
      </c>
      <c r="AL112">
        <v>574.5</v>
      </c>
      <c r="AM112">
        <v>250</v>
      </c>
      <c r="AN112">
        <v>350</v>
      </c>
      <c r="AO112">
        <v>201075</v>
      </c>
      <c r="AP112" t="str">
        <v>No</v>
      </c>
      <c r="AQ112">
        <v>16086</v>
      </c>
      <c r="AR112">
        <v>35619</v>
      </c>
      <c r="AS112">
        <v>45444</v>
      </c>
      <c r="AT112" t="str">
        <v>Medium</v>
      </c>
      <c r="AU112" t="str">
        <v>Government</v>
      </c>
      <c r="AV112">
        <v>0.23</v>
      </c>
      <c r="AY112">
        <v>56028</v>
      </c>
      <c r="AZ112" t="str">
        <v>France</v>
      </c>
      <c r="BA112" t="str">
        <v>VTT</v>
      </c>
      <c r="BB112">
        <v>1738.5</v>
      </c>
      <c r="BC112">
        <v>250</v>
      </c>
      <c r="BD112">
        <v>12</v>
      </c>
      <c r="BE112">
        <v>20862</v>
      </c>
      <c r="BF112" t="str">
        <v>Yes</v>
      </c>
      <c r="BG112">
        <v>1460.34</v>
      </c>
      <c r="BH112">
        <v>14186.16</v>
      </c>
      <c r="BI112">
        <v>45330</v>
      </c>
      <c r="BJ112" t="str">
        <v>Medium</v>
      </c>
      <c r="BK112" t="str">
        <v>Channel Partners</v>
      </c>
      <c r="BL112">
        <v>0.23</v>
      </c>
      <c r="BP112">
        <v>56028</v>
      </c>
      <c r="BQ112" t="str">
        <v>France</v>
      </c>
      <c r="BR112" t="str">
        <v>VTT</v>
      </c>
      <c r="BS112">
        <v>1738.5</v>
      </c>
      <c r="BT112">
        <v>250</v>
      </c>
      <c r="BU112">
        <v>12</v>
      </c>
      <c r="BV112">
        <v>20862</v>
      </c>
      <c r="BW112" t="str">
        <v>Yes</v>
      </c>
      <c r="BX112">
        <v>1460.34</v>
      </c>
      <c r="BY112">
        <v>14186.16</v>
      </c>
      <c r="BZ112">
        <v>45330</v>
      </c>
      <c r="CA112" t="str">
        <v>Medium</v>
      </c>
      <c r="CB112" t="str">
        <v>Channel Partners</v>
      </c>
      <c r="CC112">
        <v>0.23</v>
      </c>
    </row>
    <row r="113" spans="3:81" x14ac:dyDescent="0.25">
      <c r="C113">
        <v>63544</v>
      </c>
      <c r="D113" t="str">
        <v>Italy</v>
      </c>
      <c r="E113" t="str">
        <v>Carretera</v>
      </c>
      <c r="F113">
        <v>330</v>
      </c>
      <c r="G113">
        <v>3</v>
      </c>
      <c r="H113">
        <v>125</v>
      </c>
      <c r="I113">
        <v>41250</v>
      </c>
      <c r="J113" t="str">
        <v>No</v>
      </c>
      <c r="K113">
        <v>412.5</v>
      </c>
      <c r="L113">
        <v>1237.5</v>
      </c>
      <c r="M113">
        <v>45254</v>
      </c>
      <c r="N113" t="str">
        <v>Low</v>
      </c>
      <c r="O113" t="str">
        <v>Enterprise</v>
      </c>
      <c r="P113">
        <v>0.24</v>
      </c>
      <c r="S113">
        <v>49994</v>
      </c>
      <c r="T113" t="str">
        <v>France</v>
      </c>
      <c r="U113" t="str">
        <v>Velo</v>
      </c>
      <c r="V113">
        <v>1967</v>
      </c>
      <c r="W113">
        <v>120</v>
      </c>
      <c r="X113">
        <v>12</v>
      </c>
      <c r="Y113">
        <v>23604</v>
      </c>
      <c r="Z113" t="str">
        <v>No</v>
      </c>
      <c r="AA113">
        <v>2124.36</v>
      </c>
      <c r="AB113">
        <v>15578.64</v>
      </c>
      <c r="AC113">
        <v>45527</v>
      </c>
      <c r="AD113" t="str">
        <v>Medium</v>
      </c>
      <c r="AE113" t="str">
        <v>Channel Partners</v>
      </c>
      <c r="AF113">
        <v>0.23</v>
      </c>
      <c r="AI113">
        <v>86292</v>
      </c>
      <c r="AJ113" t="str">
        <v>France</v>
      </c>
      <c r="AK113" t="str">
        <v>VTT</v>
      </c>
      <c r="AL113">
        <v>787</v>
      </c>
      <c r="AM113">
        <v>250</v>
      </c>
      <c r="AN113">
        <v>125</v>
      </c>
      <c r="AO113">
        <v>98375</v>
      </c>
      <c r="AP113" t="str">
        <v>Yes</v>
      </c>
      <c r="AQ113">
        <v>983.75</v>
      </c>
      <c r="AR113">
        <v>2951.25</v>
      </c>
      <c r="AS113">
        <v>45484</v>
      </c>
      <c r="AT113" t="str">
        <v>Low</v>
      </c>
      <c r="AU113" t="str">
        <v>Enterprise</v>
      </c>
      <c r="AV113">
        <v>0.23</v>
      </c>
      <c r="AY113">
        <v>67588</v>
      </c>
      <c r="AZ113" t="str">
        <v>France</v>
      </c>
      <c r="BA113" t="str">
        <v>VTT</v>
      </c>
      <c r="BB113">
        <v>1281</v>
      </c>
      <c r="BC113">
        <v>250</v>
      </c>
      <c r="BD113">
        <v>350</v>
      </c>
      <c r="BE113">
        <v>448350</v>
      </c>
      <c r="BF113" t="str">
        <v>No</v>
      </c>
      <c r="BG113">
        <v>62769</v>
      </c>
      <c r="BH113">
        <v>52521</v>
      </c>
      <c r="BI113">
        <v>45349</v>
      </c>
      <c r="BJ113" t="str">
        <v>High</v>
      </c>
      <c r="BK113" t="str">
        <v>Government</v>
      </c>
      <c r="BL113">
        <v>0.23</v>
      </c>
      <c r="BP113">
        <v>67588</v>
      </c>
      <c r="BQ113" t="str">
        <v>France</v>
      </c>
      <c r="BR113" t="str">
        <v>VTT</v>
      </c>
      <c r="BS113">
        <v>1281</v>
      </c>
      <c r="BT113">
        <v>250</v>
      </c>
      <c r="BU113">
        <v>350</v>
      </c>
      <c r="BV113">
        <v>448350</v>
      </c>
      <c r="BW113" t="str">
        <v>No</v>
      </c>
      <c r="BX113">
        <v>62769</v>
      </c>
      <c r="BY113">
        <v>52521</v>
      </c>
      <c r="BZ113">
        <v>45349</v>
      </c>
      <c r="CA113" t="str">
        <v>High</v>
      </c>
      <c r="CB113" t="str">
        <v>Government</v>
      </c>
      <c r="CC113">
        <v>0.23</v>
      </c>
    </row>
    <row r="114" spans="3:81" x14ac:dyDescent="0.25">
      <c r="C114">
        <v>76234</v>
      </c>
      <c r="D114" t="str">
        <v>Spain</v>
      </c>
      <c r="E114" t="str">
        <v>Carretera</v>
      </c>
      <c r="F114">
        <v>521</v>
      </c>
      <c r="G114">
        <v>3</v>
      </c>
      <c r="H114">
        <v>7</v>
      </c>
      <c r="I114">
        <v>3647</v>
      </c>
      <c r="J114" t="str">
        <v>Yes</v>
      </c>
      <c r="K114">
        <v>328.23</v>
      </c>
      <c r="L114">
        <v>713.77</v>
      </c>
      <c r="M114">
        <v>45255</v>
      </c>
      <c r="N114" t="str">
        <v>Medium</v>
      </c>
      <c r="O114" t="str">
        <v>Government</v>
      </c>
      <c r="P114">
        <v>0.22</v>
      </c>
      <c r="S114">
        <v>83010</v>
      </c>
      <c r="T114" t="str">
        <v>France</v>
      </c>
      <c r="U114" t="str">
        <v>Montana</v>
      </c>
      <c r="V114">
        <v>2181</v>
      </c>
      <c r="W114">
        <v>5</v>
      </c>
      <c r="X114">
        <v>300</v>
      </c>
      <c r="Y114">
        <v>654300</v>
      </c>
      <c r="Z114" t="str">
        <v>No</v>
      </c>
      <c r="AA114">
        <v>45801</v>
      </c>
      <c r="AB114">
        <v>63249</v>
      </c>
      <c r="AC114">
        <v>45528</v>
      </c>
      <c r="AD114" t="str">
        <v>Medium</v>
      </c>
      <c r="AE114" t="str">
        <v>Small Business</v>
      </c>
      <c r="AF114">
        <v>0.23</v>
      </c>
      <c r="AI114">
        <v>77156</v>
      </c>
      <c r="AJ114" t="str">
        <v>France</v>
      </c>
      <c r="AK114" t="str">
        <v>VTT</v>
      </c>
      <c r="AL114">
        <v>1744</v>
      </c>
      <c r="AM114">
        <v>250</v>
      </c>
      <c r="AN114">
        <v>125</v>
      </c>
      <c r="AO114">
        <v>218000</v>
      </c>
      <c r="AP114" t="str">
        <v>Yes</v>
      </c>
      <c r="AQ114">
        <v>2180</v>
      </c>
      <c r="AR114">
        <v>6540</v>
      </c>
      <c r="AS114">
        <v>45521</v>
      </c>
      <c r="AT114" t="str">
        <v>Low</v>
      </c>
      <c r="AU114" t="str">
        <v>Enterprise</v>
      </c>
      <c r="AV114">
        <v>0.23</v>
      </c>
      <c r="AY114">
        <v>95518</v>
      </c>
      <c r="AZ114" t="str">
        <v>France</v>
      </c>
      <c r="BA114" t="str">
        <v>VTT</v>
      </c>
      <c r="BB114">
        <v>2177</v>
      </c>
      <c r="BC114">
        <v>250</v>
      </c>
      <c r="BD114">
        <v>350</v>
      </c>
      <c r="BE114">
        <v>761950</v>
      </c>
      <c r="BF114" t="str">
        <v>No</v>
      </c>
      <c r="BG114">
        <v>30478</v>
      </c>
      <c r="BH114">
        <v>165452</v>
      </c>
      <c r="BI114">
        <v>45372</v>
      </c>
      <c r="BJ114" t="str">
        <v>Low</v>
      </c>
      <c r="BK114" t="str">
        <v>Government</v>
      </c>
      <c r="BL114">
        <v>0.23</v>
      </c>
      <c r="BP114">
        <v>95518</v>
      </c>
      <c r="BQ114" t="str">
        <v>France</v>
      </c>
      <c r="BR114" t="str">
        <v>VTT</v>
      </c>
      <c r="BS114">
        <v>2177</v>
      </c>
      <c r="BT114">
        <v>250</v>
      </c>
      <c r="BU114">
        <v>350</v>
      </c>
      <c r="BV114">
        <v>761950</v>
      </c>
      <c r="BW114" t="str">
        <v>No</v>
      </c>
      <c r="BX114">
        <v>30478</v>
      </c>
      <c r="BY114">
        <v>165452</v>
      </c>
      <c r="BZ114">
        <v>45372</v>
      </c>
      <c r="CA114" t="str">
        <v>Low</v>
      </c>
      <c r="CB114" t="str">
        <v>Government</v>
      </c>
      <c r="CC114">
        <v>0.23</v>
      </c>
    </row>
    <row r="115" spans="3:81" x14ac:dyDescent="0.25">
      <c r="C115">
        <v>52473</v>
      </c>
      <c r="D115" t="str">
        <v>Germany</v>
      </c>
      <c r="E115" t="str">
        <v>Carretera</v>
      </c>
      <c r="F115">
        <v>2811</v>
      </c>
      <c r="G115">
        <v>3</v>
      </c>
      <c r="H115">
        <v>300</v>
      </c>
      <c r="I115">
        <v>843300</v>
      </c>
      <c r="J115" t="str">
        <v>Yes</v>
      </c>
      <c r="K115">
        <v>92763</v>
      </c>
      <c r="L115">
        <v>47787</v>
      </c>
      <c r="M115">
        <v>45264</v>
      </c>
      <c r="N115" t="str">
        <v>High</v>
      </c>
      <c r="O115" t="str">
        <v>Small Business</v>
      </c>
      <c r="P115">
        <v>0.19</v>
      </c>
      <c r="S115">
        <v>70035</v>
      </c>
      <c r="T115" t="str">
        <v>France</v>
      </c>
      <c r="U115" t="str">
        <v>VTT</v>
      </c>
      <c r="V115">
        <v>2178</v>
      </c>
      <c r="W115">
        <v>250</v>
      </c>
      <c r="X115">
        <v>15</v>
      </c>
      <c r="Y115">
        <v>32670</v>
      </c>
      <c r="Z115" t="str">
        <v>No</v>
      </c>
      <c r="AA115">
        <v>0</v>
      </c>
      <c r="AB115">
        <v>10890</v>
      </c>
      <c r="AC115">
        <v>45529</v>
      </c>
      <c r="AD115" t="str">
        <v>None</v>
      </c>
      <c r="AE115" t="str">
        <v>Midmarket</v>
      </c>
      <c r="AF115">
        <v>0.23</v>
      </c>
      <c r="AI115">
        <v>70035</v>
      </c>
      <c r="AJ115" t="str">
        <v>France</v>
      </c>
      <c r="AK115" t="str">
        <v>VTT</v>
      </c>
      <c r="AL115">
        <v>2178</v>
      </c>
      <c r="AM115">
        <v>250</v>
      </c>
      <c r="AN115">
        <v>15</v>
      </c>
      <c r="AO115">
        <v>32670</v>
      </c>
      <c r="AP115" t="str">
        <v>No</v>
      </c>
      <c r="AQ115">
        <v>0</v>
      </c>
      <c r="AR115">
        <v>10890</v>
      </c>
      <c r="AS115">
        <v>45529</v>
      </c>
      <c r="AT115" t="str">
        <v>None</v>
      </c>
      <c r="AU115" t="str">
        <v>Midmarket</v>
      </c>
      <c r="AV115">
        <v>0.23</v>
      </c>
      <c r="AY115">
        <v>62898</v>
      </c>
      <c r="AZ115" t="str">
        <v>France</v>
      </c>
      <c r="BA115" t="str">
        <v>VTT</v>
      </c>
      <c r="BB115">
        <v>1227</v>
      </c>
      <c r="BC115">
        <v>250</v>
      </c>
      <c r="BD115">
        <v>15</v>
      </c>
      <c r="BE115">
        <v>18405</v>
      </c>
      <c r="BF115" t="str">
        <v>No</v>
      </c>
      <c r="BG115">
        <v>1656.45</v>
      </c>
      <c r="BH115">
        <v>4478.5499999999993</v>
      </c>
      <c r="BI115">
        <v>45396</v>
      </c>
      <c r="BJ115" t="str">
        <v>Medium</v>
      </c>
      <c r="BK115" t="str">
        <v>Midmarket</v>
      </c>
      <c r="BL115">
        <v>0.23</v>
      </c>
      <c r="BP115">
        <v>62898</v>
      </c>
      <c r="BQ115" t="str">
        <v>France</v>
      </c>
      <c r="BR115" t="str">
        <v>VTT</v>
      </c>
      <c r="BS115">
        <v>1227</v>
      </c>
      <c r="BT115">
        <v>250</v>
      </c>
      <c r="BU115">
        <v>15</v>
      </c>
      <c r="BV115">
        <v>18405</v>
      </c>
      <c r="BW115" t="str">
        <v>No</v>
      </c>
      <c r="BX115">
        <v>1656.45</v>
      </c>
      <c r="BY115">
        <v>4478.5499999999993</v>
      </c>
      <c r="BZ115">
        <v>45396</v>
      </c>
      <c r="CA115" t="str">
        <v>Medium</v>
      </c>
      <c r="CB115" t="str">
        <v>Midmarket</v>
      </c>
      <c r="CC115">
        <v>0.23</v>
      </c>
    </row>
    <row r="116" spans="3:81" x14ac:dyDescent="0.25">
      <c r="C116">
        <v>83587</v>
      </c>
      <c r="D116" t="str">
        <v>France</v>
      </c>
      <c r="E116" t="str">
        <v>Carretera</v>
      </c>
      <c r="F116">
        <v>1174</v>
      </c>
      <c r="G116">
        <v>3</v>
      </c>
      <c r="H116">
        <v>125</v>
      </c>
      <c r="I116">
        <v>146750</v>
      </c>
      <c r="J116" t="str">
        <v>No</v>
      </c>
      <c r="K116">
        <v>22012.5</v>
      </c>
      <c r="L116">
        <v>-16142.5</v>
      </c>
      <c r="M116">
        <v>45271</v>
      </c>
      <c r="N116" t="str">
        <v>High</v>
      </c>
      <c r="O116" t="str">
        <v>Enterprise</v>
      </c>
      <c r="P116">
        <v>0.23</v>
      </c>
      <c r="S116">
        <v>28314</v>
      </c>
      <c r="T116" t="str">
        <v>France</v>
      </c>
      <c r="U116" t="str">
        <v>VTT</v>
      </c>
      <c r="V116">
        <v>866</v>
      </c>
      <c r="W116">
        <v>250</v>
      </c>
      <c r="X116">
        <v>12</v>
      </c>
      <c r="Y116">
        <v>10392</v>
      </c>
      <c r="Z116" t="str">
        <v>No</v>
      </c>
      <c r="AA116">
        <v>415.68</v>
      </c>
      <c r="AB116">
        <v>7378.32</v>
      </c>
      <c r="AC116">
        <v>45531</v>
      </c>
      <c r="AD116" t="str">
        <v>Low</v>
      </c>
      <c r="AE116" t="str">
        <v>Channel Partners</v>
      </c>
      <c r="AF116">
        <v>0.23</v>
      </c>
      <c r="AY116">
        <v>64056</v>
      </c>
      <c r="AZ116" t="str">
        <v>France</v>
      </c>
      <c r="BA116" t="str">
        <v>VTT</v>
      </c>
      <c r="BB116">
        <v>3874.5</v>
      </c>
      <c r="BC116">
        <v>250</v>
      </c>
      <c r="BD116">
        <v>15</v>
      </c>
      <c r="BE116">
        <v>58117.5</v>
      </c>
      <c r="BF116" t="str">
        <v>Yes</v>
      </c>
      <c r="BG116">
        <v>6974.0999999999995</v>
      </c>
      <c r="BH116">
        <v>12398.399999999998</v>
      </c>
      <c r="BI116">
        <v>45412</v>
      </c>
      <c r="BJ116" t="str">
        <v>High</v>
      </c>
      <c r="BK116" t="str">
        <v>Midmarket</v>
      </c>
      <c r="BL116">
        <v>0.23</v>
      </c>
      <c r="BP116">
        <v>64056</v>
      </c>
      <c r="BQ116" t="str">
        <v>France</v>
      </c>
      <c r="BR116" t="str">
        <v>VTT</v>
      </c>
      <c r="BS116">
        <v>3874.5</v>
      </c>
      <c r="BT116">
        <v>250</v>
      </c>
      <c r="BU116">
        <v>15</v>
      </c>
      <c r="BV116">
        <v>58117.5</v>
      </c>
      <c r="BW116" t="str">
        <v>Yes</v>
      </c>
      <c r="BX116">
        <v>6974.0999999999995</v>
      </c>
      <c r="BY116">
        <v>12398.399999999998</v>
      </c>
      <c r="BZ116">
        <v>45412</v>
      </c>
      <c r="CA116" t="str">
        <v>High</v>
      </c>
      <c r="CB116" t="str">
        <v>Midmarket</v>
      </c>
      <c r="CC116">
        <v>0.23</v>
      </c>
    </row>
    <row r="117" spans="3:81" x14ac:dyDescent="0.25">
      <c r="C117">
        <v>21935</v>
      </c>
      <c r="D117" t="str">
        <v>Germany</v>
      </c>
      <c r="E117" t="str">
        <v>Carretera</v>
      </c>
      <c r="F117">
        <v>888</v>
      </c>
      <c r="G117">
        <v>3</v>
      </c>
      <c r="H117">
        <v>15</v>
      </c>
      <c r="I117">
        <v>13320</v>
      </c>
      <c r="J117" t="str">
        <v>No</v>
      </c>
      <c r="K117">
        <v>0</v>
      </c>
      <c r="L117">
        <v>4440</v>
      </c>
      <c r="M117">
        <v>45272</v>
      </c>
      <c r="N117" t="str">
        <v>None</v>
      </c>
      <c r="O117" t="str">
        <v>Midmarket</v>
      </c>
      <c r="P117">
        <v>0.19</v>
      </c>
      <c r="S117">
        <v>25273</v>
      </c>
      <c r="T117" t="str">
        <v>France</v>
      </c>
      <c r="U117" t="str">
        <v>Paseo</v>
      </c>
      <c r="V117">
        <v>1731</v>
      </c>
      <c r="W117">
        <v>10</v>
      </c>
      <c r="X117">
        <v>7</v>
      </c>
      <c r="Y117">
        <v>12117</v>
      </c>
      <c r="Z117" t="str">
        <v>Yes</v>
      </c>
      <c r="AA117">
        <v>1696.38</v>
      </c>
      <c r="AB117">
        <v>1765.619999999999</v>
      </c>
      <c r="AC117">
        <v>45539</v>
      </c>
      <c r="AD117" t="str">
        <v>High</v>
      </c>
      <c r="AE117" t="str">
        <v>Government</v>
      </c>
      <c r="AF117">
        <v>0.23</v>
      </c>
      <c r="AY117">
        <v>98981</v>
      </c>
      <c r="AZ117" t="str">
        <v>France</v>
      </c>
      <c r="BA117" t="str">
        <v>VTT</v>
      </c>
      <c r="BB117">
        <v>2234</v>
      </c>
      <c r="BC117">
        <v>250</v>
      </c>
      <c r="BD117">
        <v>12</v>
      </c>
      <c r="BE117">
        <v>26808</v>
      </c>
      <c r="BF117" t="str">
        <v>No</v>
      </c>
      <c r="BG117">
        <v>2412.7199999999998</v>
      </c>
      <c r="BH117">
        <v>17693.28</v>
      </c>
      <c r="BI117">
        <v>45433</v>
      </c>
      <c r="BJ117" t="str">
        <v>Medium</v>
      </c>
      <c r="BK117" t="str">
        <v>Channel Partners</v>
      </c>
      <c r="BL117">
        <v>0.23</v>
      </c>
      <c r="BP117">
        <v>98981</v>
      </c>
      <c r="BQ117" t="str">
        <v>France</v>
      </c>
      <c r="BR117" t="str">
        <v>VTT</v>
      </c>
      <c r="BS117">
        <v>2234</v>
      </c>
      <c r="BT117">
        <v>250</v>
      </c>
      <c r="BU117">
        <v>12</v>
      </c>
      <c r="BV117">
        <v>26808</v>
      </c>
      <c r="BW117" t="str">
        <v>No</v>
      </c>
      <c r="BX117">
        <v>2412.7199999999998</v>
      </c>
      <c r="BY117">
        <v>17693.28</v>
      </c>
      <c r="BZ117">
        <v>45433</v>
      </c>
      <c r="CA117" t="str">
        <v>Medium</v>
      </c>
      <c r="CB117" t="str">
        <v>Channel Partners</v>
      </c>
      <c r="CC117">
        <v>0.23</v>
      </c>
    </row>
    <row r="118" spans="3:81" x14ac:dyDescent="0.25">
      <c r="C118">
        <v>65221</v>
      </c>
      <c r="D118" t="str">
        <v>Spain</v>
      </c>
      <c r="E118" t="str">
        <v>Carretera</v>
      </c>
      <c r="F118">
        <v>562</v>
      </c>
      <c r="G118">
        <v>3</v>
      </c>
      <c r="H118">
        <v>12</v>
      </c>
      <c r="I118">
        <v>6744</v>
      </c>
      <c r="J118" t="str">
        <v>No</v>
      </c>
      <c r="K118">
        <v>404.64</v>
      </c>
      <c r="L118">
        <v>4653.3599999999997</v>
      </c>
      <c r="M118">
        <v>45278</v>
      </c>
      <c r="N118" t="str">
        <v>Medium</v>
      </c>
      <c r="O118" t="str">
        <v>Channel Partners</v>
      </c>
      <c r="P118">
        <v>0.22</v>
      </c>
      <c r="S118">
        <v>49817</v>
      </c>
      <c r="T118" t="str">
        <v>France</v>
      </c>
      <c r="U118" t="str">
        <v>Paseo</v>
      </c>
      <c r="V118">
        <v>1287</v>
      </c>
      <c r="W118">
        <v>10</v>
      </c>
      <c r="X118">
        <v>125</v>
      </c>
      <c r="Y118">
        <v>160875</v>
      </c>
      <c r="Z118" t="str">
        <v>Yes</v>
      </c>
      <c r="AA118">
        <v>4826.25</v>
      </c>
      <c r="AB118">
        <v>1608.75</v>
      </c>
      <c r="AC118">
        <v>45540</v>
      </c>
      <c r="AD118" t="str">
        <v>Low</v>
      </c>
      <c r="AE118" t="str">
        <v>Enterprise</v>
      </c>
      <c r="AF118">
        <v>0.23</v>
      </c>
      <c r="AY118">
        <v>67207</v>
      </c>
      <c r="AZ118" t="str">
        <v>France</v>
      </c>
      <c r="BA118" t="str">
        <v>VTT</v>
      </c>
      <c r="BB118">
        <v>574.5</v>
      </c>
      <c r="BC118">
        <v>250</v>
      </c>
      <c r="BD118">
        <v>350</v>
      </c>
      <c r="BE118">
        <v>201075</v>
      </c>
      <c r="BF118" t="str">
        <v>No</v>
      </c>
      <c r="BG118">
        <v>16086</v>
      </c>
      <c r="BH118">
        <v>35619</v>
      </c>
      <c r="BI118">
        <v>45444</v>
      </c>
      <c r="BJ118" t="str">
        <v>Medium</v>
      </c>
      <c r="BK118" t="str">
        <v>Government</v>
      </c>
      <c r="BL118">
        <v>0.23</v>
      </c>
      <c r="BP118">
        <v>67207</v>
      </c>
      <c r="BQ118" t="str">
        <v>France</v>
      </c>
      <c r="BR118" t="str">
        <v>VTT</v>
      </c>
      <c r="BS118">
        <v>574.5</v>
      </c>
      <c r="BT118">
        <v>250</v>
      </c>
      <c r="BU118">
        <v>350</v>
      </c>
      <c r="BV118">
        <v>201075</v>
      </c>
      <c r="BW118" t="str">
        <v>No</v>
      </c>
      <c r="BX118">
        <v>16086</v>
      </c>
      <c r="BY118">
        <v>35619</v>
      </c>
      <c r="BZ118">
        <v>45444</v>
      </c>
      <c r="CA118" t="str">
        <v>Medium</v>
      </c>
      <c r="CB118" t="str">
        <v>Government</v>
      </c>
      <c r="CC118">
        <v>0.23</v>
      </c>
    </row>
    <row r="119" spans="3:81" x14ac:dyDescent="0.25">
      <c r="C119">
        <v>98766</v>
      </c>
      <c r="D119" t="str">
        <v>Netherlands</v>
      </c>
      <c r="E119" t="str">
        <v>Carretera</v>
      </c>
      <c r="F119">
        <v>908</v>
      </c>
      <c r="G119">
        <v>3</v>
      </c>
      <c r="H119">
        <v>12</v>
      </c>
      <c r="I119">
        <v>10896</v>
      </c>
      <c r="J119" t="str">
        <v>No</v>
      </c>
      <c r="K119">
        <v>326.88</v>
      </c>
      <c r="L119">
        <v>7845.1200000000008</v>
      </c>
      <c r="M119">
        <v>45281</v>
      </c>
      <c r="N119" t="str">
        <v>Low</v>
      </c>
      <c r="O119" t="str">
        <v>Channel Partners</v>
      </c>
      <c r="P119">
        <v>0.2</v>
      </c>
      <c r="S119">
        <v>62831</v>
      </c>
      <c r="T119" t="str">
        <v>France</v>
      </c>
      <c r="U119" t="str">
        <v>Amarilla</v>
      </c>
      <c r="V119">
        <v>1190</v>
      </c>
      <c r="W119">
        <v>260</v>
      </c>
      <c r="X119">
        <v>7</v>
      </c>
      <c r="Y119">
        <v>8330</v>
      </c>
      <c r="Z119" t="str">
        <v>Yes</v>
      </c>
      <c r="AA119">
        <v>1082.9000000000001</v>
      </c>
      <c r="AB119">
        <v>1297.1000000000004</v>
      </c>
      <c r="AC119">
        <v>45542</v>
      </c>
      <c r="AD119" t="str">
        <v>High</v>
      </c>
      <c r="AE119" t="str">
        <v>Government</v>
      </c>
      <c r="AF119">
        <v>0.23</v>
      </c>
      <c r="AY119">
        <v>86292</v>
      </c>
      <c r="AZ119" t="str">
        <v>France</v>
      </c>
      <c r="BA119" t="str">
        <v>VTT</v>
      </c>
      <c r="BB119">
        <v>787</v>
      </c>
      <c r="BC119">
        <v>250</v>
      </c>
      <c r="BD119">
        <v>125</v>
      </c>
      <c r="BE119">
        <v>98375</v>
      </c>
      <c r="BF119" t="str">
        <v>Yes</v>
      </c>
      <c r="BG119">
        <v>983.75</v>
      </c>
      <c r="BH119">
        <v>2951.25</v>
      </c>
      <c r="BI119">
        <v>45484</v>
      </c>
      <c r="BJ119" t="str">
        <v>Low</v>
      </c>
      <c r="BK119" t="str">
        <v>Enterprise</v>
      </c>
      <c r="BL119">
        <v>0.23</v>
      </c>
      <c r="BP119">
        <v>86292</v>
      </c>
      <c r="BQ119" t="str">
        <v>France</v>
      </c>
      <c r="BR119" t="str">
        <v>VTT</v>
      </c>
      <c r="BS119">
        <v>787</v>
      </c>
      <c r="BT119">
        <v>250</v>
      </c>
      <c r="BU119">
        <v>125</v>
      </c>
      <c r="BV119">
        <v>98375</v>
      </c>
      <c r="BW119" t="str">
        <v>Yes</v>
      </c>
      <c r="BX119">
        <v>983.75</v>
      </c>
      <c r="BY119">
        <v>2951.25</v>
      </c>
      <c r="BZ119">
        <v>45484</v>
      </c>
      <c r="CA119" t="str">
        <v>Low</v>
      </c>
      <c r="CB119" t="str">
        <v>Enterprise</v>
      </c>
      <c r="CC119">
        <v>0.23</v>
      </c>
    </row>
    <row r="120" spans="3:81" x14ac:dyDescent="0.25">
      <c r="C120">
        <v>22499</v>
      </c>
      <c r="D120" t="str">
        <v>Germany</v>
      </c>
      <c r="E120" t="str">
        <v>Carretera</v>
      </c>
      <c r="F120">
        <v>766</v>
      </c>
      <c r="G120">
        <v>3</v>
      </c>
      <c r="H120">
        <v>12</v>
      </c>
      <c r="I120">
        <v>9192</v>
      </c>
      <c r="J120" t="str">
        <v>Yes</v>
      </c>
      <c r="K120">
        <v>91.92</v>
      </c>
      <c r="L120">
        <v>6802.08</v>
      </c>
      <c r="M120">
        <v>45282</v>
      </c>
      <c r="N120" t="str">
        <v>Low</v>
      </c>
      <c r="O120" t="str">
        <v>Channel Partners</v>
      </c>
      <c r="P120">
        <v>0.19</v>
      </c>
      <c r="S120">
        <v>12396</v>
      </c>
      <c r="T120" t="str">
        <v>France</v>
      </c>
      <c r="U120" t="str">
        <v>Paseo</v>
      </c>
      <c r="V120">
        <v>1030</v>
      </c>
      <c r="W120">
        <v>10</v>
      </c>
      <c r="X120">
        <v>7</v>
      </c>
      <c r="Y120">
        <v>7210</v>
      </c>
      <c r="Z120" t="str">
        <v>Yes</v>
      </c>
      <c r="AA120">
        <v>72.099999999999994</v>
      </c>
      <c r="AB120">
        <v>1987.8999999999996</v>
      </c>
      <c r="AC120">
        <v>45546</v>
      </c>
      <c r="AD120" t="str">
        <v>Low</v>
      </c>
      <c r="AE120" t="str">
        <v>Government</v>
      </c>
      <c r="AF120">
        <v>0.23</v>
      </c>
      <c r="AY120">
        <v>77156</v>
      </c>
      <c r="AZ120" t="str">
        <v>France</v>
      </c>
      <c r="BA120" t="str">
        <v>VTT</v>
      </c>
      <c r="BB120">
        <v>1744</v>
      </c>
      <c r="BC120">
        <v>250</v>
      </c>
      <c r="BD120">
        <v>125</v>
      </c>
      <c r="BE120">
        <v>218000</v>
      </c>
      <c r="BF120" t="str">
        <v>Yes</v>
      </c>
      <c r="BG120">
        <v>2180</v>
      </c>
      <c r="BH120">
        <v>6540</v>
      </c>
      <c r="BI120">
        <v>45521</v>
      </c>
      <c r="BJ120" t="str">
        <v>Low</v>
      </c>
      <c r="BK120" t="str">
        <v>Enterprise</v>
      </c>
      <c r="BL120">
        <v>0.23</v>
      </c>
      <c r="BP120">
        <v>77156</v>
      </c>
      <c r="BQ120" t="str">
        <v>France</v>
      </c>
      <c r="BR120" t="str">
        <v>VTT</v>
      </c>
      <c r="BS120">
        <v>1744</v>
      </c>
      <c r="BT120">
        <v>250</v>
      </c>
      <c r="BU120">
        <v>125</v>
      </c>
      <c r="BV120">
        <v>218000</v>
      </c>
      <c r="BW120" t="str">
        <v>Yes</v>
      </c>
      <c r="BX120">
        <v>2180</v>
      </c>
      <c r="BY120">
        <v>6540</v>
      </c>
      <c r="BZ120">
        <v>45521</v>
      </c>
      <c r="CA120" t="str">
        <v>Low</v>
      </c>
      <c r="CB120" t="str">
        <v>Enterprise</v>
      </c>
      <c r="CC120">
        <v>0.23</v>
      </c>
    </row>
    <row r="121" spans="3:81" x14ac:dyDescent="0.25">
      <c r="C121">
        <v>49882</v>
      </c>
      <c r="D121" t="str">
        <v>Germany</v>
      </c>
      <c r="E121" t="str">
        <v>Carretera</v>
      </c>
      <c r="F121">
        <v>792</v>
      </c>
      <c r="G121">
        <v>3</v>
      </c>
      <c r="H121">
        <v>350</v>
      </c>
      <c r="I121">
        <v>277200</v>
      </c>
      <c r="J121" t="str">
        <v>Yes</v>
      </c>
      <c r="K121">
        <v>30492</v>
      </c>
      <c r="L121">
        <v>40788</v>
      </c>
      <c r="M121">
        <v>45291</v>
      </c>
      <c r="N121" t="str">
        <v>High</v>
      </c>
      <c r="O121" t="str">
        <v>Government</v>
      </c>
      <c r="P121">
        <v>0.19</v>
      </c>
      <c r="S121">
        <v>11889</v>
      </c>
      <c r="T121" t="str">
        <v>France</v>
      </c>
      <c r="U121" t="str">
        <v>Montana</v>
      </c>
      <c r="V121">
        <v>1287</v>
      </c>
      <c r="W121">
        <v>5</v>
      </c>
      <c r="X121">
        <v>125</v>
      </c>
      <c r="Y121">
        <v>160875</v>
      </c>
      <c r="Z121" t="str">
        <v>No</v>
      </c>
      <c r="AA121">
        <v>4826.25</v>
      </c>
      <c r="AB121">
        <v>1608.75</v>
      </c>
      <c r="AC121">
        <v>45548</v>
      </c>
      <c r="AD121" t="str">
        <v>Low</v>
      </c>
      <c r="AE121" t="str">
        <v>Enterprise</v>
      </c>
      <c r="AF121">
        <v>0.23</v>
      </c>
      <c r="AY121">
        <v>70035</v>
      </c>
      <c r="AZ121" t="str">
        <v>France</v>
      </c>
      <c r="BA121" t="str">
        <v>VTT</v>
      </c>
      <c r="BB121">
        <v>2178</v>
      </c>
      <c r="BC121">
        <v>250</v>
      </c>
      <c r="BD121">
        <v>15</v>
      </c>
      <c r="BE121">
        <v>32670</v>
      </c>
      <c r="BF121" t="str">
        <v>No</v>
      </c>
      <c r="BG121">
        <v>0</v>
      </c>
      <c r="BH121">
        <v>10890</v>
      </c>
      <c r="BI121">
        <v>45529</v>
      </c>
      <c r="BJ121" t="str">
        <v>None</v>
      </c>
      <c r="BK121" t="str">
        <v>Midmarket</v>
      </c>
      <c r="BL121">
        <v>0.23</v>
      </c>
      <c r="BP121">
        <v>70035</v>
      </c>
      <c r="BQ121" t="str">
        <v>France</v>
      </c>
      <c r="BR121" t="str">
        <v>VTT</v>
      </c>
      <c r="BS121">
        <v>2178</v>
      </c>
      <c r="BT121">
        <v>250</v>
      </c>
      <c r="BU121">
        <v>15</v>
      </c>
      <c r="BV121">
        <v>32670</v>
      </c>
      <c r="BW121" t="str">
        <v>No</v>
      </c>
      <c r="BX121">
        <v>0</v>
      </c>
      <c r="BY121">
        <v>10890</v>
      </c>
      <c r="BZ121">
        <v>45529</v>
      </c>
      <c r="CA121" t="str">
        <v>None</v>
      </c>
      <c r="CB121" t="str">
        <v>Midmarket</v>
      </c>
      <c r="CC121">
        <v>0.23</v>
      </c>
    </row>
    <row r="122" spans="3:81" x14ac:dyDescent="0.25">
      <c r="C122">
        <v>30380</v>
      </c>
      <c r="D122" t="str">
        <v>Spain</v>
      </c>
      <c r="E122" t="str">
        <v>Carretera</v>
      </c>
      <c r="F122">
        <v>1540</v>
      </c>
      <c r="G122">
        <v>3</v>
      </c>
      <c r="H122">
        <v>125</v>
      </c>
      <c r="I122">
        <v>192500</v>
      </c>
      <c r="J122" t="str">
        <v>No</v>
      </c>
      <c r="K122">
        <v>15400</v>
      </c>
      <c r="L122">
        <v>-7700</v>
      </c>
      <c r="M122">
        <v>45302</v>
      </c>
      <c r="N122" t="str">
        <v>Medium</v>
      </c>
      <c r="O122" t="str">
        <v>Enterprise</v>
      </c>
      <c r="P122">
        <v>0.22</v>
      </c>
      <c r="S122">
        <v>93505</v>
      </c>
      <c r="T122" t="str">
        <v>France</v>
      </c>
      <c r="U122" t="str">
        <v>VTT</v>
      </c>
      <c r="V122">
        <v>2167</v>
      </c>
      <c r="W122">
        <v>250</v>
      </c>
      <c r="X122">
        <v>15</v>
      </c>
      <c r="Y122">
        <v>32505</v>
      </c>
      <c r="Z122" t="str">
        <v>Yes</v>
      </c>
      <c r="AA122">
        <v>3250.5</v>
      </c>
      <c r="AB122">
        <v>7584.5</v>
      </c>
      <c r="AC122">
        <v>45549</v>
      </c>
      <c r="AD122" t="str">
        <v>High</v>
      </c>
      <c r="AE122" t="str">
        <v>Midmarket</v>
      </c>
      <c r="AF122">
        <v>0.23</v>
      </c>
      <c r="AY122">
        <v>28314</v>
      </c>
      <c r="AZ122" t="str">
        <v>France</v>
      </c>
      <c r="BA122" t="str">
        <v>VTT</v>
      </c>
      <c r="BB122">
        <v>866</v>
      </c>
      <c r="BC122">
        <v>250</v>
      </c>
      <c r="BD122">
        <v>12</v>
      </c>
      <c r="BE122">
        <v>10392</v>
      </c>
      <c r="BF122" t="str">
        <v>No</v>
      </c>
      <c r="BG122">
        <v>415.68</v>
      </c>
      <c r="BH122">
        <v>7378.32</v>
      </c>
      <c r="BI122">
        <v>45531</v>
      </c>
      <c r="BJ122" t="str">
        <v>Low</v>
      </c>
      <c r="BK122" t="str">
        <v>Channel Partners</v>
      </c>
      <c r="BL122">
        <v>0.23</v>
      </c>
      <c r="BP122">
        <v>28314</v>
      </c>
      <c r="BQ122" t="str">
        <v>France</v>
      </c>
      <c r="BR122" t="str">
        <v>VTT</v>
      </c>
      <c r="BS122">
        <v>866</v>
      </c>
      <c r="BT122">
        <v>250</v>
      </c>
      <c r="BU122">
        <v>12</v>
      </c>
      <c r="BV122">
        <v>10392</v>
      </c>
      <c r="BW122" t="str">
        <v>No</v>
      </c>
      <c r="BX122">
        <v>415.68</v>
      </c>
      <c r="BY122">
        <v>7378.32</v>
      </c>
      <c r="BZ122">
        <v>45531</v>
      </c>
      <c r="CA122" t="str">
        <v>Low</v>
      </c>
      <c r="CB122" t="str">
        <v>Channel Partners</v>
      </c>
      <c r="CC122">
        <v>0.23</v>
      </c>
    </row>
    <row r="123" spans="3:81" x14ac:dyDescent="0.25">
      <c r="C123">
        <v>61447</v>
      </c>
      <c r="D123" t="str">
        <v>Spain</v>
      </c>
      <c r="E123" t="str">
        <v>Carretera</v>
      </c>
      <c r="F123">
        <v>801</v>
      </c>
      <c r="G123">
        <v>3</v>
      </c>
      <c r="H123">
        <v>300</v>
      </c>
      <c r="I123">
        <v>240300</v>
      </c>
      <c r="J123" t="str">
        <v>No</v>
      </c>
      <c r="K123">
        <v>33642</v>
      </c>
      <c r="L123">
        <v>6408</v>
      </c>
      <c r="M123">
        <v>45306</v>
      </c>
      <c r="N123" t="str">
        <v>High</v>
      </c>
      <c r="O123" t="str">
        <v>Small Business</v>
      </c>
      <c r="P123">
        <v>0.22</v>
      </c>
      <c r="S123">
        <v>50487</v>
      </c>
      <c r="T123" t="str">
        <v>France</v>
      </c>
      <c r="U123" t="str">
        <v>VTT</v>
      </c>
      <c r="V123">
        <v>959</v>
      </c>
      <c r="W123">
        <v>250</v>
      </c>
      <c r="X123">
        <v>300</v>
      </c>
      <c r="Y123">
        <v>287700</v>
      </c>
      <c r="Z123" t="str">
        <v>No</v>
      </c>
      <c r="AA123">
        <v>20139</v>
      </c>
      <c r="AB123">
        <v>27811</v>
      </c>
      <c r="AC123">
        <v>45552</v>
      </c>
      <c r="AD123" t="str">
        <v>Medium</v>
      </c>
      <c r="AE123" t="str">
        <v>Small Business</v>
      </c>
      <c r="AF123">
        <v>0.23</v>
      </c>
      <c r="AY123">
        <v>93505</v>
      </c>
      <c r="AZ123" t="str">
        <v>France</v>
      </c>
      <c r="BA123" t="str">
        <v>VTT</v>
      </c>
      <c r="BB123">
        <v>2167</v>
      </c>
      <c r="BC123">
        <v>250</v>
      </c>
      <c r="BD123">
        <v>15</v>
      </c>
      <c r="BE123">
        <v>32505</v>
      </c>
      <c r="BF123" t="str">
        <v>Yes</v>
      </c>
      <c r="BG123">
        <v>3250.5</v>
      </c>
      <c r="BH123">
        <v>7584.5</v>
      </c>
      <c r="BI123">
        <v>45549</v>
      </c>
      <c r="BJ123" t="str">
        <v>High</v>
      </c>
      <c r="BK123" t="str">
        <v>Midmarket</v>
      </c>
      <c r="BL123">
        <v>0.23</v>
      </c>
      <c r="BP123">
        <v>93505</v>
      </c>
      <c r="BQ123" t="str">
        <v>France</v>
      </c>
      <c r="BR123" t="str">
        <v>VTT</v>
      </c>
      <c r="BS123">
        <v>2167</v>
      </c>
      <c r="BT123">
        <v>250</v>
      </c>
      <c r="BU123">
        <v>15</v>
      </c>
      <c r="BV123">
        <v>32505</v>
      </c>
      <c r="BW123" t="str">
        <v>Yes</v>
      </c>
      <c r="BX123">
        <v>3250.5</v>
      </c>
      <c r="BY123">
        <v>7584.5</v>
      </c>
      <c r="BZ123">
        <v>45549</v>
      </c>
      <c r="CA123" t="str">
        <v>High</v>
      </c>
      <c r="CB123" t="str">
        <v>Midmarket</v>
      </c>
      <c r="CC123">
        <v>0.23</v>
      </c>
    </row>
    <row r="124" spans="3:81" x14ac:dyDescent="0.25">
      <c r="C124">
        <v>15510</v>
      </c>
      <c r="D124" t="str">
        <v>Ireland</v>
      </c>
      <c r="E124" t="str">
        <v>Carretera</v>
      </c>
      <c r="F124">
        <v>1198</v>
      </c>
      <c r="G124">
        <v>3</v>
      </c>
      <c r="H124">
        <v>12</v>
      </c>
      <c r="I124">
        <v>14376</v>
      </c>
      <c r="J124" t="str">
        <v>Yes</v>
      </c>
      <c r="K124">
        <v>1581.36</v>
      </c>
      <c r="L124">
        <v>9200.64</v>
      </c>
      <c r="M124">
        <v>45308</v>
      </c>
      <c r="N124" t="str">
        <v>High</v>
      </c>
      <c r="O124" t="str">
        <v>Channel Partners</v>
      </c>
      <c r="P124">
        <v>0.18</v>
      </c>
      <c r="S124">
        <v>78500</v>
      </c>
      <c r="T124" t="str">
        <v>France</v>
      </c>
      <c r="U124" t="str">
        <v>Paseo</v>
      </c>
      <c r="V124">
        <v>1031</v>
      </c>
      <c r="W124">
        <v>10</v>
      </c>
      <c r="X124">
        <v>7</v>
      </c>
      <c r="Y124">
        <v>7217</v>
      </c>
      <c r="Z124" t="str">
        <v>No</v>
      </c>
      <c r="AA124">
        <v>505.19</v>
      </c>
      <c r="AB124">
        <v>1556.8100000000004</v>
      </c>
      <c r="AC124">
        <v>45553</v>
      </c>
      <c r="AD124" t="str">
        <v>Medium</v>
      </c>
      <c r="AE124" t="str">
        <v>Government</v>
      </c>
      <c r="AF124">
        <v>0.23</v>
      </c>
      <c r="AY124">
        <v>50487</v>
      </c>
      <c r="AZ124" t="str">
        <v>France</v>
      </c>
      <c r="BA124" t="str">
        <v>VTT</v>
      </c>
      <c r="BB124">
        <v>959</v>
      </c>
      <c r="BC124">
        <v>250</v>
      </c>
      <c r="BD124">
        <v>300</v>
      </c>
      <c r="BE124">
        <v>287700</v>
      </c>
      <c r="BF124" t="str">
        <v>No</v>
      </c>
      <c r="BG124">
        <v>20139</v>
      </c>
      <c r="BH124">
        <v>27811</v>
      </c>
      <c r="BI124">
        <v>45552</v>
      </c>
      <c r="BJ124" t="str">
        <v>Medium</v>
      </c>
      <c r="BK124" t="str">
        <v>Small Business</v>
      </c>
      <c r="BL124">
        <v>0.23</v>
      </c>
      <c r="BP124">
        <v>50487</v>
      </c>
      <c r="BQ124" t="str">
        <v>France</v>
      </c>
      <c r="BR124" t="str">
        <v>VTT</v>
      </c>
      <c r="BS124">
        <v>959</v>
      </c>
      <c r="BT124">
        <v>250</v>
      </c>
      <c r="BU124">
        <v>300</v>
      </c>
      <c r="BV124">
        <v>287700</v>
      </c>
      <c r="BW124" t="str">
        <v>No</v>
      </c>
      <c r="BX124">
        <v>20139</v>
      </c>
      <c r="BY124">
        <v>27811</v>
      </c>
      <c r="BZ124">
        <v>45552</v>
      </c>
      <c r="CA124" t="str">
        <v>Medium</v>
      </c>
      <c r="CB124" t="str">
        <v>Small Business</v>
      </c>
      <c r="CC124">
        <v>0.23</v>
      </c>
    </row>
    <row r="125" spans="3:81" x14ac:dyDescent="0.25">
      <c r="C125">
        <v>96788</v>
      </c>
      <c r="D125" t="str">
        <v>Italy</v>
      </c>
      <c r="E125" t="str">
        <v>Carretera</v>
      </c>
      <c r="F125">
        <v>263</v>
      </c>
      <c r="G125">
        <v>3</v>
      </c>
      <c r="H125">
        <v>7</v>
      </c>
      <c r="I125">
        <v>1841</v>
      </c>
      <c r="J125" t="str">
        <v>Yes</v>
      </c>
      <c r="K125">
        <v>110.46</v>
      </c>
      <c r="L125">
        <v>415.53999999999996</v>
      </c>
      <c r="M125">
        <v>45310</v>
      </c>
      <c r="N125" t="str">
        <v>Medium</v>
      </c>
      <c r="O125" t="str">
        <v>Government</v>
      </c>
      <c r="P125">
        <v>0.24</v>
      </c>
    </row>
    <row r="126" spans="3:81" x14ac:dyDescent="0.25">
      <c r="C126">
        <v>28662</v>
      </c>
      <c r="D126" t="str">
        <v>Netherlands</v>
      </c>
      <c r="E126" t="str">
        <v>Carretera</v>
      </c>
      <c r="F126">
        <v>1496</v>
      </c>
      <c r="G126">
        <v>3</v>
      </c>
      <c r="H126">
        <v>300</v>
      </c>
      <c r="I126">
        <v>448800</v>
      </c>
      <c r="J126" t="str">
        <v>No</v>
      </c>
      <c r="K126">
        <v>62832</v>
      </c>
      <c r="L126">
        <v>11968</v>
      </c>
      <c r="M126">
        <v>45312</v>
      </c>
      <c r="N126" t="str">
        <v>High</v>
      </c>
      <c r="O126" t="str">
        <v>Small Business</v>
      </c>
      <c r="P126">
        <v>0.2</v>
      </c>
    </row>
    <row r="127" spans="3:81" x14ac:dyDescent="0.25">
      <c r="C127">
        <v>79925</v>
      </c>
      <c r="D127" t="str">
        <v>Netherlands</v>
      </c>
      <c r="E127" t="str">
        <v>Carretera</v>
      </c>
      <c r="F127">
        <v>2844</v>
      </c>
      <c r="G127">
        <v>3</v>
      </c>
      <c r="H127">
        <v>15</v>
      </c>
      <c r="I127">
        <v>42660</v>
      </c>
      <c r="J127" t="str">
        <v>Yes</v>
      </c>
      <c r="K127">
        <v>2559.6</v>
      </c>
      <c r="L127">
        <v>11660.400000000001</v>
      </c>
      <c r="M127">
        <v>45323</v>
      </c>
      <c r="N127" t="str">
        <v>Medium</v>
      </c>
      <c r="O127" t="str">
        <v>Midmarket</v>
      </c>
      <c r="P127">
        <v>0.2</v>
      </c>
    </row>
    <row r="128" spans="3:81" x14ac:dyDescent="0.25">
      <c r="C128">
        <v>40018</v>
      </c>
      <c r="D128" t="str">
        <v>France</v>
      </c>
      <c r="E128" t="str">
        <v>Carretera</v>
      </c>
      <c r="F128">
        <v>2145</v>
      </c>
      <c r="G128">
        <v>3</v>
      </c>
      <c r="H128">
        <v>7</v>
      </c>
      <c r="I128">
        <v>15015</v>
      </c>
      <c r="J128" t="str">
        <v>Yes</v>
      </c>
      <c r="K128">
        <v>300.3</v>
      </c>
      <c r="L128">
        <v>3989.7000000000007</v>
      </c>
      <c r="M128">
        <v>45336</v>
      </c>
      <c r="N128" t="str">
        <v>Low</v>
      </c>
      <c r="O128" t="str">
        <v>Government</v>
      </c>
      <c r="P128">
        <v>0.23</v>
      </c>
    </row>
    <row r="129" spans="3:16" x14ac:dyDescent="0.25">
      <c r="C129">
        <v>11408</v>
      </c>
      <c r="D129" t="str">
        <v>Germany</v>
      </c>
      <c r="E129" t="str">
        <v>Carretera</v>
      </c>
      <c r="F129">
        <v>1513</v>
      </c>
      <c r="G129">
        <v>3</v>
      </c>
      <c r="H129">
        <v>350</v>
      </c>
      <c r="I129">
        <v>529550</v>
      </c>
      <c r="J129" t="str">
        <v>Yes</v>
      </c>
      <c r="K129">
        <v>0</v>
      </c>
      <c r="L129">
        <v>136170</v>
      </c>
      <c r="M129">
        <v>45337</v>
      </c>
      <c r="N129" t="str">
        <v>None</v>
      </c>
      <c r="O129" t="str">
        <v>Government</v>
      </c>
      <c r="P129">
        <v>0.19</v>
      </c>
    </row>
    <row r="130" spans="3:16" x14ac:dyDescent="0.25">
      <c r="C130">
        <v>15241</v>
      </c>
      <c r="D130" t="str">
        <v>Netherlands</v>
      </c>
      <c r="E130" t="str">
        <v>Carretera</v>
      </c>
      <c r="F130">
        <v>1445</v>
      </c>
      <c r="G130">
        <v>3</v>
      </c>
      <c r="H130">
        <v>12</v>
      </c>
      <c r="I130">
        <v>17340</v>
      </c>
      <c r="J130" t="str">
        <v>No</v>
      </c>
      <c r="K130">
        <v>173.4</v>
      </c>
      <c r="L130">
        <v>12831.599999999999</v>
      </c>
      <c r="M130">
        <v>45337</v>
      </c>
      <c r="N130" t="str">
        <v>Low</v>
      </c>
      <c r="O130" t="str">
        <v>Channel Partners</v>
      </c>
      <c r="P130">
        <v>0.2</v>
      </c>
    </row>
    <row r="131" spans="3:16" x14ac:dyDescent="0.25">
      <c r="C131">
        <v>40315</v>
      </c>
      <c r="D131" t="str">
        <v>Ireland</v>
      </c>
      <c r="E131" t="str">
        <v>Carretera</v>
      </c>
      <c r="F131">
        <v>1482</v>
      </c>
      <c r="G131">
        <v>3</v>
      </c>
      <c r="H131">
        <v>125</v>
      </c>
      <c r="I131">
        <v>185250</v>
      </c>
      <c r="J131" t="str">
        <v>No</v>
      </c>
      <c r="K131">
        <v>18525</v>
      </c>
      <c r="L131">
        <v>-11115</v>
      </c>
      <c r="M131">
        <v>45338</v>
      </c>
      <c r="N131" t="str">
        <v>High</v>
      </c>
      <c r="O131" t="str">
        <v>Enterprise</v>
      </c>
      <c r="P131">
        <v>0.18</v>
      </c>
    </row>
    <row r="132" spans="3:16" x14ac:dyDescent="0.25">
      <c r="C132">
        <v>21257</v>
      </c>
      <c r="D132" t="str">
        <v>Italy</v>
      </c>
      <c r="E132" t="str">
        <v>Carretera</v>
      </c>
      <c r="F132">
        <v>2030</v>
      </c>
      <c r="G132">
        <v>3</v>
      </c>
      <c r="H132">
        <v>15</v>
      </c>
      <c r="I132">
        <v>30450</v>
      </c>
      <c r="J132" t="str">
        <v>No</v>
      </c>
      <c r="K132">
        <v>1827</v>
      </c>
      <c r="L132">
        <v>8323</v>
      </c>
      <c r="M132">
        <v>45342</v>
      </c>
      <c r="N132" t="str">
        <v>Medium</v>
      </c>
      <c r="O132" t="str">
        <v>Midmarket</v>
      </c>
      <c r="P132">
        <v>0.24</v>
      </c>
    </row>
    <row r="133" spans="3:16" x14ac:dyDescent="0.25">
      <c r="C133">
        <v>36787</v>
      </c>
      <c r="D133" t="str">
        <v>France</v>
      </c>
      <c r="E133" t="str">
        <v>Carretera</v>
      </c>
      <c r="F133">
        <v>2671</v>
      </c>
      <c r="G133">
        <v>3</v>
      </c>
      <c r="H133">
        <v>12</v>
      </c>
      <c r="I133">
        <v>32052</v>
      </c>
      <c r="J133" t="str">
        <v>Yes</v>
      </c>
      <c r="K133">
        <v>320.52</v>
      </c>
      <c r="L133">
        <v>23718.48</v>
      </c>
      <c r="M133">
        <v>45342</v>
      </c>
      <c r="N133" t="str">
        <v>Low</v>
      </c>
      <c r="O133" t="str">
        <v>Channel Partners</v>
      </c>
      <c r="P133">
        <v>0.23</v>
      </c>
    </row>
    <row r="134" spans="3:16" x14ac:dyDescent="0.25">
      <c r="C134">
        <v>48340</v>
      </c>
      <c r="D134" t="str">
        <v>France</v>
      </c>
      <c r="E134" t="str">
        <v>Carretera</v>
      </c>
      <c r="F134">
        <v>1790</v>
      </c>
      <c r="G134">
        <v>3</v>
      </c>
      <c r="H134">
        <v>350</v>
      </c>
      <c r="I134">
        <v>626500</v>
      </c>
      <c r="J134" t="str">
        <v>Yes</v>
      </c>
      <c r="K134">
        <v>81445</v>
      </c>
      <c r="L134">
        <v>79655</v>
      </c>
      <c r="M134">
        <v>45347</v>
      </c>
      <c r="N134" t="str">
        <v>High</v>
      </c>
      <c r="O134" t="str">
        <v>Government</v>
      </c>
      <c r="P134">
        <v>0.23</v>
      </c>
    </row>
    <row r="135" spans="3:16" x14ac:dyDescent="0.25">
      <c r="C135">
        <v>73882</v>
      </c>
      <c r="D135" t="str">
        <v>Ireland</v>
      </c>
      <c r="E135" t="str">
        <v>Carretera</v>
      </c>
      <c r="F135">
        <v>1884</v>
      </c>
      <c r="G135">
        <v>3</v>
      </c>
      <c r="H135">
        <v>12</v>
      </c>
      <c r="I135">
        <v>22608</v>
      </c>
      <c r="J135" t="str">
        <v>Yes</v>
      </c>
      <c r="K135">
        <v>1582.56</v>
      </c>
      <c r="L135">
        <v>15373.439999999999</v>
      </c>
      <c r="M135">
        <v>45350</v>
      </c>
      <c r="N135" t="str">
        <v>Medium</v>
      </c>
      <c r="O135" t="str">
        <v>Channel Partners</v>
      </c>
      <c r="P135">
        <v>0.18</v>
      </c>
    </row>
    <row r="136" spans="3:16" x14ac:dyDescent="0.25">
      <c r="C136">
        <v>92123</v>
      </c>
      <c r="D136" t="str">
        <v>France</v>
      </c>
      <c r="E136" t="str">
        <v>Carretera</v>
      </c>
      <c r="F136">
        <v>2155</v>
      </c>
      <c r="G136">
        <v>3</v>
      </c>
      <c r="H136">
        <v>350</v>
      </c>
      <c r="I136">
        <v>754250</v>
      </c>
      <c r="J136" t="str">
        <v>Yes</v>
      </c>
      <c r="K136">
        <v>7542.5</v>
      </c>
      <c r="L136">
        <v>186407.5</v>
      </c>
      <c r="M136">
        <v>45351</v>
      </c>
      <c r="N136" t="str">
        <v>Low</v>
      </c>
      <c r="O136" t="str">
        <v>Government</v>
      </c>
      <c r="P136">
        <v>0.23</v>
      </c>
    </row>
    <row r="137" spans="3:16" x14ac:dyDescent="0.25">
      <c r="C137">
        <v>28574</v>
      </c>
      <c r="D137" t="str">
        <v>Ireland</v>
      </c>
      <c r="E137" t="str">
        <v>Carretera</v>
      </c>
      <c r="F137">
        <v>2521.5</v>
      </c>
      <c r="G137">
        <v>3</v>
      </c>
      <c r="H137">
        <v>20</v>
      </c>
      <c r="I137">
        <v>50430</v>
      </c>
      <c r="J137" t="str">
        <v>Yes</v>
      </c>
      <c r="K137">
        <v>6051.6</v>
      </c>
      <c r="L137">
        <v>19163.399999999998</v>
      </c>
      <c r="M137">
        <v>45356</v>
      </c>
      <c r="N137" t="str">
        <v>High</v>
      </c>
      <c r="O137" t="str">
        <v>Government</v>
      </c>
      <c r="P137">
        <v>0.18</v>
      </c>
    </row>
    <row r="138" spans="3:16" x14ac:dyDescent="0.25">
      <c r="C138">
        <v>39245</v>
      </c>
      <c r="D138" t="str">
        <v>France</v>
      </c>
      <c r="E138" t="str">
        <v>Carretera</v>
      </c>
      <c r="F138">
        <v>2487</v>
      </c>
      <c r="G138">
        <v>3</v>
      </c>
      <c r="H138">
        <v>7</v>
      </c>
      <c r="I138">
        <v>17409</v>
      </c>
      <c r="J138" t="str">
        <v>No</v>
      </c>
      <c r="K138">
        <v>870.45</v>
      </c>
      <c r="L138">
        <v>4103.5499999999993</v>
      </c>
      <c r="M138">
        <v>45359</v>
      </c>
      <c r="N138" t="str">
        <v>Medium</v>
      </c>
      <c r="O138" t="str">
        <v>Government</v>
      </c>
      <c r="P138">
        <v>0.23</v>
      </c>
    </row>
    <row r="139" spans="3:16" x14ac:dyDescent="0.25">
      <c r="C139">
        <v>13202</v>
      </c>
      <c r="D139" t="str">
        <v>Spain</v>
      </c>
      <c r="E139" t="str">
        <v>Carretera</v>
      </c>
      <c r="F139">
        <v>2156</v>
      </c>
      <c r="G139">
        <v>3</v>
      </c>
      <c r="H139">
        <v>125</v>
      </c>
      <c r="I139">
        <v>269500</v>
      </c>
      <c r="J139" t="str">
        <v>No</v>
      </c>
      <c r="K139">
        <v>32340</v>
      </c>
      <c r="L139">
        <v>-21560</v>
      </c>
      <c r="M139">
        <v>45360</v>
      </c>
      <c r="N139" t="str">
        <v>High</v>
      </c>
      <c r="O139" t="str">
        <v>Enterprise</v>
      </c>
      <c r="P139">
        <v>0.22</v>
      </c>
    </row>
    <row r="140" spans="3:16" x14ac:dyDescent="0.25">
      <c r="C140">
        <v>37083</v>
      </c>
      <c r="D140" t="str">
        <v>Spain</v>
      </c>
      <c r="E140" t="str">
        <v>Carretera</v>
      </c>
      <c r="F140">
        <v>2529</v>
      </c>
      <c r="G140">
        <v>3</v>
      </c>
      <c r="H140">
        <v>7</v>
      </c>
      <c r="I140">
        <v>17703</v>
      </c>
      <c r="J140" t="str">
        <v>No</v>
      </c>
      <c r="K140">
        <v>177.03</v>
      </c>
      <c r="L140">
        <v>4880.9699999999993</v>
      </c>
      <c r="M140">
        <v>45360</v>
      </c>
      <c r="N140" t="str">
        <v>Low</v>
      </c>
      <c r="O140" t="str">
        <v>Government</v>
      </c>
      <c r="P140">
        <v>0.22</v>
      </c>
    </row>
    <row r="141" spans="3:16" x14ac:dyDescent="0.25">
      <c r="C141">
        <v>96239</v>
      </c>
      <c r="D141" t="str">
        <v>Germany</v>
      </c>
      <c r="E141" t="str">
        <v>Carretera</v>
      </c>
      <c r="F141">
        <v>1321</v>
      </c>
      <c r="G141">
        <v>3</v>
      </c>
      <c r="H141">
        <v>20</v>
      </c>
      <c r="I141">
        <v>26420</v>
      </c>
      <c r="J141" t="str">
        <v>Yes</v>
      </c>
      <c r="K141">
        <v>0</v>
      </c>
      <c r="L141">
        <v>13210</v>
      </c>
      <c r="M141">
        <v>45362</v>
      </c>
      <c r="N141" t="str">
        <v>None</v>
      </c>
      <c r="O141" t="str">
        <v>Government</v>
      </c>
      <c r="P141">
        <v>0.19</v>
      </c>
    </row>
    <row r="142" spans="3:16" x14ac:dyDescent="0.25">
      <c r="C142">
        <v>74220</v>
      </c>
      <c r="D142" t="str">
        <v>Netherlands</v>
      </c>
      <c r="E142" t="str">
        <v>Carretera</v>
      </c>
      <c r="F142">
        <v>742.5</v>
      </c>
      <c r="G142">
        <v>3</v>
      </c>
      <c r="H142">
        <v>125</v>
      </c>
      <c r="I142">
        <v>92812.5</v>
      </c>
      <c r="J142" t="str">
        <v>Yes</v>
      </c>
      <c r="K142">
        <v>1856.25</v>
      </c>
      <c r="L142">
        <v>1856.25</v>
      </c>
      <c r="M142">
        <v>45364</v>
      </c>
      <c r="N142" t="str">
        <v>Low</v>
      </c>
      <c r="O142" t="str">
        <v>Enterprise</v>
      </c>
      <c r="P142">
        <v>0.2</v>
      </c>
    </row>
    <row r="143" spans="3:16" x14ac:dyDescent="0.25">
      <c r="C143">
        <v>79740</v>
      </c>
      <c r="D143" t="str">
        <v>Spain</v>
      </c>
      <c r="E143" t="str">
        <v>Carretera</v>
      </c>
      <c r="F143">
        <v>2470</v>
      </c>
      <c r="G143">
        <v>3</v>
      </c>
      <c r="H143">
        <v>15</v>
      </c>
      <c r="I143">
        <v>37050</v>
      </c>
      <c r="J143" t="str">
        <v>Yes</v>
      </c>
      <c r="K143">
        <v>0</v>
      </c>
      <c r="L143">
        <v>12350</v>
      </c>
      <c r="M143">
        <v>45368</v>
      </c>
      <c r="N143" t="str">
        <v>None</v>
      </c>
      <c r="O143" t="str">
        <v>Midmarket</v>
      </c>
      <c r="P143">
        <v>0.22</v>
      </c>
    </row>
    <row r="144" spans="3:16" x14ac:dyDescent="0.25">
      <c r="C144">
        <v>66224</v>
      </c>
      <c r="D144" t="str">
        <v>Ireland</v>
      </c>
      <c r="E144" t="str">
        <v>Carretera</v>
      </c>
      <c r="F144">
        <v>991</v>
      </c>
      <c r="G144">
        <v>3</v>
      </c>
      <c r="H144">
        <v>300</v>
      </c>
      <c r="I144">
        <v>297300</v>
      </c>
      <c r="J144" t="str">
        <v>No</v>
      </c>
      <c r="K144">
        <v>14865</v>
      </c>
      <c r="L144">
        <v>34685</v>
      </c>
      <c r="M144">
        <v>45373</v>
      </c>
      <c r="N144" t="str">
        <v>Medium</v>
      </c>
      <c r="O144" t="str">
        <v>Small Business</v>
      </c>
      <c r="P144">
        <v>0.18</v>
      </c>
    </row>
    <row r="145" spans="3:16" x14ac:dyDescent="0.25">
      <c r="C145">
        <v>52336</v>
      </c>
      <c r="D145" t="str">
        <v>Italy</v>
      </c>
      <c r="E145" t="str">
        <v>Carretera</v>
      </c>
      <c r="F145">
        <v>1761</v>
      </c>
      <c r="G145">
        <v>3</v>
      </c>
      <c r="H145">
        <v>350</v>
      </c>
      <c r="I145">
        <v>616350</v>
      </c>
      <c r="J145" t="str">
        <v>Yes</v>
      </c>
      <c r="K145">
        <v>43144.5</v>
      </c>
      <c r="L145">
        <v>115345.5</v>
      </c>
      <c r="M145">
        <v>45374</v>
      </c>
      <c r="N145" t="str">
        <v>Medium</v>
      </c>
      <c r="O145" t="str">
        <v>Government</v>
      </c>
      <c r="P145">
        <v>0.24</v>
      </c>
    </row>
    <row r="146" spans="3:16" x14ac:dyDescent="0.25">
      <c r="C146">
        <v>63231</v>
      </c>
      <c r="D146" t="str">
        <v>Netherlands</v>
      </c>
      <c r="E146" t="str">
        <v>Carretera</v>
      </c>
      <c r="F146">
        <v>2299</v>
      </c>
      <c r="G146">
        <v>3</v>
      </c>
      <c r="H146">
        <v>12</v>
      </c>
      <c r="I146">
        <v>27588</v>
      </c>
      <c r="J146" t="str">
        <v>Yes</v>
      </c>
      <c r="K146">
        <v>1655.28</v>
      </c>
      <c r="L146">
        <v>19035.72</v>
      </c>
      <c r="M146">
        <v>45375</v>
      </c>
      <c r="N146" t="str">
        <v>Medium</v>
      </c>
      <c r="O146" t="str">
        <v>Channel Partners</v>
      </c>
      <c r="P146">
        <v>0.2</v>
      </c>
    </row>
    <row r="147" spans="3:16" x14ac:dyDescent="0.25">
      <c r="C147">
        <v>10128</v>
      </c>
      <c r="D147" t="str">
        <v>Germany</v>
      </c>
      <c r="E147" t="str">
        <v>Carretera</v>
      </c>
      <c r="F147">
        <v>2021</v>
      </c>
      <c r="G147">
        <v>3</v>
      </c>
      <c r="H147">
        <v>300</v>
      </c>
      <c r="I147">
        <v>606300</v>
      </c>
      <c r="J147" t="str">
        <v>No</v>
      </c>
      <c r="K147">
        <v>24252</v>
      </c>
      <c r="L147">
        <v>76798</v>
      </c>
      <c r="M147">
        <v>45375</v>
      </c>
      <c r="N147" t="str">
        <v>Low</v>
      </c>
      <c r="O147" t="str">
        <v>Small Business</v>
      </c>
      <c r="P147">
        <v>0.19</v>
      </c>
    </row>
    <row r="148" spans="3:16" x14ac:dyDescent="0.25">
      <c r="C148">
        <v>41629</v>
      </c>
      <c r="D148" t="str">
        <v>Italy</v>
      </c>
      <c r="E148" t="str">
        <v>Carretera</v>
      </c>
      <c r="F148">
        <v>1858</v>
      </c>
      <c r="G148">
        <v>3</v>
      </c>
      <c r="H148">
        <v>12</v>
      </c>
      <c r="I148">
        <v>22296</v>
      </c>
      <c r="J148" t="str">
        <v>No</v>
      </c>
      <c r="K148">
        <v>222.96</v>
      </c>
      <c r="L148">
        <v>16499.04</v>
      </c>
      <c r="M148">
        <v>45387</v>
      </c>
      <c r="N148" t="str">
        <v>Low</v>
      </c>
      <c r="O148" t="str">
        <v>Channel Partners</v>
      </c>
      <c r="P148">
        <v>0.24</v>
      </c>
    </row>
    <row r="149" spans="3:16" x14ac:dyDescent="0.25">
      <c r="C149">
        <v>48238</v>
      </c>
      <c r="D149" t="str">
        <v>Germany</v>
      </c>
      <c r="E149" t="str">
        <v>Carretera</v>
      </c>
      <c r="F149">
        <v>214</v>
      </c>
      <c r="G149">
        <v>3</v>
      </c>
      <c r="H149">
        <v>300</v>
      </c>
      <c r="I149">
        <v>64200</v>
      </c>
      <c r="J149" t="str">
        <v>No</v>
      </c>
      <c r="K149">
        <v>1284</v>
      </c>
      <c r="L149">
        <v>9416</v>
      </c>
      <c r="M149">
        <v>45405</v>
      </c>
      <c r="N149" t="str">
        <v>Low</v>
      </c>
      <c r="O149" t="str">
        <v>Small Business</v>
      </c>
      <c r="P149">
        <v>0.19</v>
      </c>
    </row>
    <row r="150" spans="3:16" x14ac:dyDescent="0.25">
      <c r="C150">
        <v>29006</v>
      </c>
      <c r="D150" t="str">
        <v>Italy</v>
      </c>
      <c r="E150" t="str">
        <v>Carretera</v>
      </c>
      <c r="F150">
        <v>1010</v>
      </c>
      <c r="G150">
        <v>3</v>
      </c>
      <c r="H150">
        <v>300</v>
      </c>
      <c r="I150">
        <v>303000</v>
      </c>
      <c r="J150" t="str">
        <v>Yes</v>
      </c>
      <c r="K150">
        <v>42420</v>
      </c>
      <c r="L150">
        <v>8080</v>
      </c>
      <c r="M150">
        <v>45405</v>
      </c>
      <c r="N150" t="str">
        <v>High</v>
      </c>
      <c r="O150" t="str">
        <v>Small Business</v>
      </c>
      <c r="P150">
        <v>0.24</v>
      </c>
    </row>
    <row r="151" spans="3:16" x14ac:dyDescent="0.25">
      <c r="C151">
        <v>96276</v>
      </c>
      <c r="D151" t="str">
        <v>France</v>
      </c>
      <c r="E151" t="str">
        <v>Carretera</v>
      </c>
      <c r="F151">
        <v>2178</v>
      </c>
      <c r="G151">
        <v>3</v>
      </c>
      <c r="H151">
        <v>15</v>
      </c>
      <c r="I151">
        <v>32670</v>
      </c>
      <c r="J151" t="str">
        <v>No</v>
      </c>
      <c r="K151">
        <v>0</v>
      </c>
      <c r="L151">
        <v>10890</v>
      </c>
      <c r="M151">
        <v>45405</v>
      </c>
      <c r="N151" t="str">
        <v>None</v>
      </c>
      <c r="O151" t="str">
        <v>Midmarket</v>
      </c>
      <c r="P151">
        <v>0.23</v>
      </c>
    </row>
    <row r="152" spans="3:16" x14ac:dyDescent="0.25">
      <c r="C152">
        <v>88864</v>
      </c>
      <c r="D152" t="str">
        <v>Germany</v>
      </c>
      <c r="E152" t="str">
        <v>Carretera</v>
      </c>
      <c r="F152">
        <v>1116</v>
      </c>
      <c r="G152">
        <v>3</v>
      </c>
      <c r="H152">
        <v>12</v>
      </c>
      <c r="I152">
        <v>13392</v>
      </c>
      <c r="J152" t="str">
        <v>No</v>
      </c>
      <c r="K152">
        <v>669.6</v>
      </c>
      <c r="L152">
        <v>9374.4</v>
      </c>
      <c r="M152">
        <v>45411</v>
      </c>
      <c r="N152" t="str">
        <v>Medium</v>
      </c>
      <c r="O152" t="str">
        <v>Channel Partners</v>
      </c>
      <c r="P152">
        <v>0.19</v>
      </c>
    </row>
    <row r="153" spans="3:16" x14ac:dyDescent="0.25">
      <c r="C153">
        <v>35175</v>
      </c>
      <c r="D153" t="str">
        <v>Ireland</v>
      </c>
      <c r="E153" t="str">
        <v>Carretera</v>
      </c>
      <c r="F153">
        <v>689</v>
      </c>
      <c r="G153">
        <v>3</v>
      </c>
      <c r="H153">
        <v>300</v>
      </c>
      <c r="I153">
        <v>206700</v>
      </c>
      <c r="J153" t="str">
        <v>Yes</v>
      </c>
      <c r="K153">
        <v>6201</v>
      </c>
      <c r="L153">
        <v>28249</v>
      </c>
      <c r="M153">
        <v>45419</v>
      </c>
      <c r="N153" t="str">
        <v>Low</v>
      </c>
      <c r="O153" t="str">
        <v>Small Business</v>
      </c>
      <c r="P153">
        <v>0.18</v>
      </c>
    </row>
    <row r="154" spans="3:16" x14ac:dyDescent="0.25">
      <c r="C154">
        <v>41208</v>
      </c>
      <c r="D154" t="str">
        <v>Germany</v>
      </c>
      <c r="E154" t="str">
        <v>Carretera</v>
      </c>
      <c r="F154">
        <v>1513</v>
      </c>
      <c r="G154">
        <v>3</v>
      </c>
      <c r="H154">
        <v>15</v>
      </c>
      <c r="I154">
        <v>22695</v>
      </c>
      <c r="J154" t="str">
        <v>No</v>
      </c>
      <c r="K154">
        <v>3177.3</v>
      </c>
      <c r="L154">
        <v>4387.7000000000007</v>
      </c>
      <c r="M154">
        <v>45424</v>
      </c>
      <c r="N154" t="str">
        <v>High</v>
      </c>
      <c r="O154" t="str">
        <v>Midmarket</v>
      </c>
      <c r="P154">
        <v>0.19</v>
      </c>
    </row>
    <row r="155" spans="3:16" x14ac:dyDescent="0.25">
      <c r="C155">
        <v>97472</v>
      </c>
      <c r="D155" t="str">
        <v>Spain</v>
      </c>
      <c r="E155" t="str">
        <v>Carretera</v>
      </c>
      <c r="F155">
        <v>2821</v>
      </c>
      <c r="G155">
        <v>3</v>
      </c>
      <c r="H155">
        <v>125</v>
      </c>
      <c r="I155">
        <v>352625</v>
      </c>
      <c r="J155" t="str">
        <v>Yes</v>
      </c>
      <c r="K155">
        <v>49367.5</v>
      </c>
      <c r="L155">
        <v>-35262.5</v>
      </c>
      <c r="M155">
        <v>45429</v>
      </c>
      <c r="N155" t="str">
        <v>High</v>
      </c>
      <c r="O155" t="str">
        <v>Enterprise</v>
      </c>
      <c r="P155">
        <v>0.22</v>
      </c>
    </row>
    <row r="156" spans="3:16" x14ac:dyDescent="0.25">
      <c r="C156">
        <v>90100</v>
      </c>
      <c r="D156" t="str">
        <v>Italy</v>
      </c>
      <c r="E156" t="str">
        <v>Carretera</v>
      </c>
      <c r="F156">
        <v>1743</v>
      </c>
      <c r="G156">
        <v>3</v>
      </c>
      <c r="H156">
        <v>20</v>
      </c>
      <c r="I156">
        <v>34860</v>
      </c>
      <c r="J156" t="str">
        <v>Yes</v>
      </c>
      <c r="K156">
        <v>4880.3999999999996</v>
      </c>
      <c r="L156">
        <v>12549.599999999999</v>
      </c>
      <c r="M156">
        <v>45432</v>
      </c>
      <c r="N156" t="str">
        <v>High</v>
      </c>
      <c r="O156" t="str">
        <v>Government</v>
      </c>
      <c r="P156">
        <v>0.24</v>
      </c>
    </row>
    <row r="157" spans="3:16" x14ac:dyDescent="0.25">
      <c r="C157">
        <v>56832</v>
      </c>
      <c r="D157" t="str">
        <v>France</v>
      </c>
      <c r="E157" t="str">
        <v>Carretera</v>
      </c>
      <c r="F157">
        <v>490</v>
      </c>
      <c r="G157">
        <v>3</v>
      </c>
      <c r="H157">
        <v>15</v>
      </c>
      <c r="I157">
        <v>7350</v>
      </c>
      <c r="J157" t="str">
        <v>No</v>
      </c>
      <c r="K157">
        <v>588</v>
      </c>
      <c r="L157">
        <v>1862</v>
      </c>
      <c r="M157">
        <v>45439</v>
      </c>
      <c r="N157" t="str">
        <v>Medium</v>
      </c>
      <c r="O157" t="str">
        <v>Midmarket</v>
      </c>
      <c r="P157">
        <v>0.23</v>
      </c>
    </row>
    <row r="158" spans="3:16" x14ac:dyDescent="0.25">
      <c r="C158">
        <v>15265</v>
      </c>
      <c r="D158" t="str">
        <v>Spain</v>
      </c>
      <c r="E158" t="str">
        <v>Carretera</v>
      </c>
      <c r="F158">
        <v>1210</v>
      </c>
      <c r="G158">
        <v>3</v>
      </c>
      <c r="H158">
        <v>350</v>
      </c>
      <c r="I158">
        <v>423500</v>
      </c>
      <c r="J158" t="str">
        <v>Yes</v>
      </c>
      <c r="K158">
        <v>4235</v>
      </c>
      <c r="L158">
        <v>104665</v>
      </c>
      <c r="M158">
        <v>45439</v>
      </c>
      <c r="N158" t="str">
        <v>Low</v>
      </c>
      <c r="O158" t="str">
        <v>Government</v>
      </c>
      <c r="P158">
        <v>0.22</v>
      </c>
    </row>
    <row r="159" spans="3:16" x14ac:dyDescent="0.25">
      <c r="C159">
        <v>89813</v>
      </c>
      <c r="D159" t="str">
        <v>Germany</v>
      </c>
      <c r="E159" t="str">
        <v>Carretera</v>
      </c>
      <c r="F159">
        <v>1085</v>
      </c>
      <c r="G159">
        <v>3</v>
      </c>
      <c r="H159">
        <v>125</v>
      </c>
      <c r="I159">
        <v>135625</v>
      </c>
      <c r="J159" t="str">
        <v>No</v>
      </c>
      <c r="K159">
        <v>20343.75</v>
      </c>
      <c r="L159">
        <v>-14918.75</v>
      </c>
      <c r="M159">
        <v>45443</v>
      </c>
      <c r="N159" t="str">
        <v>High</v>
      </c>
      <c r="O159" t="str">
        <v>Enterprise</v>
      </c>
      <c r="P159">
        <v>0.19</v>
      </c>
    </row>
    <row r="160" spans="3:16" x14ac:dyDescent="0.25">
      <c r="C160">
        <v>57507</v>
      </c>
      <c r="D160" t="str">
        <v>Italy</v>
      </c>
      <c r="E160" t="str">
        <v>Carretera</v>
      </c>
      <c r="F160">
        <v>570</v>
      </c>
      <c r="G160">
        <v>3</v>
      </c>
      <c r="H160">
        <v>7</v>
      </c>
      <c r="I160">
        <v>3990</v>
      </c>
      <c r="J160" t="str">
        <v>No</v>
      </c>
      <c r="K160">
        <v>199.5</v>
      </c>
      <c r="L160">
        <v>940.5</v>
      </c>
      <c r="M160">
        <v>45453</v>
      </c>
      <c r="N160" t="str">
        <v>Medium</v>
      </c>
      <c r="O160" t="str">
        <v>Government</v>
      </c>
      <c r="P160">
        <v>0.24</v>
      </c>
    </row>
    <row r="161" spans="3:16" x14ac:dyDescent="0.25">
      <c r="C161">
        <v>85076</v>
      </c>
      <c r="D161" t="str">
        <v>Germany</v>
      </c>
      <c r="E161" t="str">
        <v>Carretera</v>
      </c>
      <c r="F161">
        <v>1016</v>
      </c>
      <c r="G161">
        <v>3</v>
      </c>
      <c r="H161">
        <v>7</v>
      </c>
      <c r="I161">
        <v>7112</v>
      </c>
      <c r="J161" t="str">
        <v>Yes</v>
      </c>
      <c r="K161">
        <v>355.6</v>
      </c>
      <c r="L161">
        <v>1676.3999999999996</v>
      </c>
      <c r="M161">
        <v>45460</v>
      </c>
      <c r="N161" t="str">
        <v>Medium</v>
      </c>
      <c r="O161" t="str">
        <v>Government</v>
      </c>
      <c r="P161">
        <v>0.19</v>
      </c>
    </row>
    <row r="162" spans="3:16" x14ac:dyDescent="0.25">
      <c r="C162">
        <v>67216</v>
      </c>
      <c r="D162" t="str">
        <v>Spain</v>
      </c>
      <c r="E162" t="str">
        <v>Carretera</v>
      </c>
      <c r="F162">
        <v>2791</v>
      </c>
      <c r="G162">
        <v>3</v>
      </c>
      <c r="H162">
        <v>15</v>
      </c>
      <c r="I162">
        <v>41865</v>
      </c>
      <c r="J162" t="str">
        <v>No</v>
      </c>
      <c r="K162">
        <v>2093.25</v>
      </c>
      <c r="L162">
        <v>11861.75</v>
      </c>
      <c r="M162">
        <v>45462</v>
      </c>
      <c r="N162" t="str">
        <v>Medium</v>
      </c>
      <c r="O162" t="str">
        <v>Midmarket</v>
      </c>
      <c r="P162">
        <v>0.22</v>
      </c>
    </row>
    <row r="163" spans="3:16" x14ac:dyDescent="0.25">
      <c r="C163">
        <v>90609</v>
      </c>
      <c r="D163" t="str">
        <v>Netherlands</v>
      </c>
      <c r="E163" t="str">
        <v>Carretera</v>
      </c>
      <c r="F163">
        <v>2416</v>
      </c>
      <c r="G163">
        <v>3</v>
      </c>
      <c r="H163">
        <v>125</v>
      </c>
      <c r="I163">
        <v>302000</v>
      </c>
      <c r="J163" t="str">
        <v>Yes</v>
      </c>
      <c r="K163">
        <v>36240</v>
      </c>
      <c r="L163">
        <v>-24160</v>
      </c>
      <c r="M163">
        <v>45466</v>
      </c>
      <c r="N163" t="str">
        <v>High</v>
      </c>
      <c r="O163" t="str">
        <v>Enterprise</v>
      </c>
      <c r="P163">
        <v>0.2</v>
      </c>
    </row>
    <row r="164" spans="3:16" x14ac:dyDescent="0.25">
      <c r="C164">
        <v>27475</v>
      </c>
      <c r="D164" t="str">
        <v>France</v>
      </c>
      <c r="E164" t="str">
        <v>Carretera</v>
      </c>
      <c r="F164">
        <v>448</v>
      </c>
      <c r="G164">
        <v>3</v>
      </c>
      <c r="H164">
        <v>300</v>
      </c>
      <c r="I164">
        <v>134400</v>
      </c>
      <c r="J164" t="str">
        <v>No</v>
      </c>
      <c r="K164">
        <v>9408</v>
      </c>
      <c r="L164">
        <v>12992</v>
      </c>
      <c r="M164">
        <v>45470</v>
      </c>
      <c r="N164" t="str">
        <v>Medium</v>
      </c>
      <c r="O164" t="str">
        <v>Small Business</v>
      </c>
      <c r="P164">
        <v>0.23</v>
      </c>
    </row>
    <row r="165" spans="3:16" x14ac:dyDescent="0.25">
      <c r="C165">
        <v>13662</v>
      </c>
      <c r="D165" t="str">
        <v>Netherlands</v>
      </c>
      <c r="E165" t="str">
        <v>Carretera</v>
      </c>
      <c r="F165">
        <v>923</v>
      </c>
      <c r="G165">
        <v>3</v>
      </c>
      <c r="H165">
        <v>350</v>
      </c>
      <c r="I165">
        <v>323050</v>
      </c>
      <c r="J165" t="str">
        <v>Yes</v>
      </c>
      <c r="K165">
        <v>41996.5</v>
      </c>
      <c r="L165">
        <v>41073.5</v>
      </c>
      <c r="M165">
        <v>45473</v>
      </c>
      <c r="N165" t="str">
        <v>High</v>
      </c>
      <c r="O165" t="str">
        <v>Government</v>
      </c>
      <c r="P165">
        <v>0.2</v>
      </c>
    </row>
    <row r="166" spans="3:16" x14ac:dyDescent="0.25">
      <c r="C166">
        <v>29583</v>
      </c>
      <c r="D166" t="str">
        <v>Italy</v>
      </c>
      <c r="E166" t="str">
        <v>Carretera</v>
      </c>
      <c r="F166">
        <v>274</v>
      </c>
      <c r="G166">
        <v>3</v>
      </c>
      <c r="H166">
        <v>350</v>
      </c>
      <c r="I166">
        <v>95900</v>
      </c>
      <c r="J166" t="str">
        <v>Yes</v>
      </c>
      <c r="K166">
        <v>3836</v>
      </c>
      <c r="L166">
        <v>20824</v>
      </c>
      <c r="M166">
        <v>45480</v>
      </c>
      <c r="N166" t="str">
        <v>Low</v>
      </c>
      <c r="O166" t="str">
        <v>Government</v>
      </c>
      <c r="P166">
        <v>0.24</v>
      </c>
    </row>
    <row r="167" spans="3:16" x14ac:dyDescent="0.25">
      <c r="C167">
        <v>45386</v>
      </c>
      <c r="D167" t="str">
        <v>Germany</v>
      </c>
      <c r="E167" t="str">
        <v>Carretera</v>
      </c>
      <c r="F167">
        <v>663</v>
      </c>
      <c r="G167">
        <v>3</v>
      </c>
      <c r="H167">
        <v>20</v>
      </c>
      <c r="I167">
        <v>13260</v>
      </c>
      <c r="J167" t="str">
        <v>Yes</v>
      </c>
      <c r="K167">
        <v>1193.4000000000001</v>
      </c>
      <c r="L167">
        <v>5436.6</v>
      </c>
      <c r="M167">
        <v>45480</v>
      </c>
      <c r="N167" t="str">
        <v>Medium</v>
      </c>
      <c r="O167" t="str">
        <v>Government</v>
      </c>
      <c r="P167">
        <v>0.19</v>
      </c>
    </row>
    <row r="168" spans="3:16" x14ac:dyDescent="0.25">
      <c r="C168">
        <v>61157</v>
      </c>
      <c r="D168" t="str">
        <v>Ireland</v>
      </c>
      <c r="E168" t="str">
        <v>Carretera</v>
      </c>
      <c r="F168">
        <v>2851</v>
      </c>
      <c r="G168">
        <v>3</v>
      </c>
      <c r="H168">
        <v>7</v>
      </c>
      <c r="I168">
        <v>19957</v>
      </c>
      <c r="J168" t="str">
        <v>Yes</v>
      </c>
      <c r="K168">
        <v>798.28</v>
      </c>
      <c r="L168">
        <v>4903.7200000000012</v>
      </c>
      <c r="M168">
        <v>45485</v>
      </c>
      <c r="N168" t="str">
        <v>Low</v>
      </c>
      <c r="O168" t="str">
        <v>Government</v>
      </c>
      <c r="P168">
        <v>0.18</v>
      </c>
    </row>
    <row r="169" spans="3:16" x14ac:dyDescent="0.25">
      <c r="C169">
        <v>49425</v>
      </c>
      <c r="D169" t="str">
        <v>Italy</v>
      </c>
      <c r="E169" t="str">
        <v>Carretera</v>
      </c>
      <c r="F169">
        <v>1117.5</v>
      </c>
      <c r="G169">
        <v>3</v>
      </c>
      <c r="H169">
        <v>20</v>
      </c>
      <c r="I169">
        <v>22350</v>
      </c>
      <c r="J169" t="str">
        <v>No</v>
      </c>
      <c r="K169">
        <v>1341</v>
      </c>
      <c r="L169">
        <v>9834</v>
      </c>
      <c r="M169">
        <v>45486</v>
      </c>
      <c r="N169" t="str">
        <v>Medium</v>
      </c>
      <c r="O169" t="str">
        <v>Government</v>
      </c>
      <c r="P169">
        <v>0.24</v>
      </c>
    </row>
    <row r="170" spans="3:16" x14ac:dyDescent="0.25">
      <c r="C170">
        <v>28659</v>
      </c>
      <c r="D170" t="str">
        <v>Netherlands</v>
      </c>
      <c r="E170" t="str">
        <v>Carretera</v>
      </c>
      <c r="F170">
        <v>2689</v>
      </c>
      <c r="G170">
        <v>3</v>
      </c>
      <c r="H170">
        <v>15</v>
      </c>
      <c r="I170">
        <v>40335</v>
      </c>
      <c r="J170" t="str">
        <v>No</v>
      </c>
      <c r="K170">
        <v>4840.2</v>
      </c>
      <c r="L170">
        <v>8604.8000000000029</v>
      </c>
      <c r="M170">
        <v>45489</v>
      </c>
      <c r="N170" t="str">
        <v>High</v>
      </c>
      <c r="O170" t="str">
        <v>Midmarket</v>
      </c>
      <c r="P170">
        <v>0.2</v>
      </c>
    </row>
    <row r="171" spans="3:16" x14ac:dyDescent="0.25">
      <c r="C171">
        <v>84323</v>
      </c>
      <c r="D171" t="str">
        <v>France</v>
      </c>
      <c r="E171" t="str">
        <v>Carretera</v>
      </c>
      <c r="F171">
        <v>1563</v>
      </c>
      <c r="G171">
        <v>3</v>
      </c>
      <c r="H171">
        <v>20</v>
      </c>
      <c r="I171">
        <v>31260</v>
      </c>
      <c r="J171" t="str">
        <v>No</v>
      </c>
      <c r="K171">
        <v>1563</v>
      </c>
      <c r="L171">
        <v>14067</v>
      </c>
      <c r="M171">
        <v>45491</v>
      </c>
      <c r="N171" t="str">
        <v>Medium</v>
      </c>
      <c r="O171" t="str">
        <v>Government</v>
      </c>
      <c r="P171">
        <v>0.23</v>
      </c>
    </row>
    <row r="172" spans="3:16" x14ac:dyDescent="0.25">
      <c r="C172">
        <v>78263</v>
      </c>
      <c r="D172" t="str">
        <v>Italy</v>
      </c>
      <c r="E172" t="str">
        <v>Carretera</v>
      </c>
      <c r="F172">
        <v>2567</v>
      </c>
      <c r="G172">
        <v>3</v>
      </c>
      <c r="H172">
        <v>15</v>
      </c>
      <c r="I172">
        <v>38505</v>
      </c>
      <c r="J172" t="str">
        <v>No</v>
      </c>
      <c r="K172">
        <v>5005.6499999999996</v>
      </c>
      <c r="L172">
        <v>7829.3499999999985</v>
      </c>
      <c r="M172">
        <v>45502</v>
      </c>
      <c r="N172" t="str">
        <v>High</v>
      </c>
      <c r="O172" t="str">
        <v>Midmarket</v>
      </c>
      <c r="P172">
        <v>0.24</v>
      </c>
    </row>
    <row r="173" spans="3:16" x14ac:dyDescent="0.25">
      <c r="C173">
        <v>81264</v>
      </c>
      <c r="D173" t="str">
        <v>Germany</v>
      </c>
      <c r="E173" t="str">
        <v>Carretera</v>
      </c>
      <c r="F173">
        <v>887</v>
      </c>
      <c r="G173">
        <v>3</v>
      </c>
      <c r="H173">
        <v>125</v>
      </c>
      <c r="I173">
        <v>110875</v>
      </c>
      <c r="J173" t="str">
        <v>No</v>
      </c>
      <c r="K173">
        <v>6652.5</v>
      </c>
      <c r="L173">
        <v>-2217.5</v>
      </c>
      <c r="M173">
        <v>45503</v>
      </c>
      <c r="N173" t="str">
        <v>Medium</v>
      </c>
      <c r="O173" t="str">
        <v>Enterprise</v>
      </c>
      <c r="P173">
        <v>0.19</v>
      </c>
    </row>
    <row r="174" spans="3:16" x14ac:dyDescent="0.25">
      <c r="C174">
        <v>73311</v>
      </c>
      <c r="D174" t="str">
        <v>France</v>
      </c>
      <c r="E174" t="str">
        <v>Carretera</v>
      </c>
      <c r="F174">
        <v>2181</v>
      </c>
      <c r="G174">
        <v>3</v>
      </c>
      <c r="H174">
        <v>300</v>
      </c>
      <c r="I174">
        <v>654300</v>
      </c>
      <c r="J174" t="str">
        <v>Yes</v>
      </c>
      <c r="K174">
        <v>45801</v>
      </c>
      <c r="L174">
        <v>63249</v>
      </c>
      <c r="M174">
        <v>45504</v>
      </c>
      <c r="N174" t="str">
        <v>Medium</v>
      </c>
      <c r="O174" t="str">
        <v>Small Business</v>
      </c>
      <c r="P174">
        <v>0.23</v>
      </c>
    </row>
    <row r="175" spans="3:16" x14ac:dyDescent="0.25">
      <c r="C175">
        <v>78784</v>
      </c>
      <c r="D175" t="str">
        <v>Germany</v>
      </c>
      <c r="E175" t="str">
        <v>Carretera</v>
      </c>
      <c r="F175">
        <v>2300</v>
      </c>
      <c r="G175">
        <v>3</v>
      </c>
      <c r="H175">
        <v>15</v>
      </c>
      <c r="I175">
        <v>34500</v>
      </c>
      <c r="J175" t="str">
        <v>Yes</v>
      </c>
      <c r="K175">
        <v>4830</v>
      </c>
      <c r="L175">
        <v>6670</v>
      </c>
      <c r="M175">
        <v>45504</v>
      </c>
      <c r="N175" t="str">
        <v>High</v>
      </c>
      <c r="O175" t="str">
        <v>Midmarket</v>
      </c>
      <c r="P175">
        <v>0.19</v>
      </c>
    </row>
    <row r="176" spans="3:16" x14ac:dyDescent="0.25">
      <c r="C176">
        <v>14689</v>
      </c>
      <c r="D176" t="str">
        <v>France</v>
      </c>
      <c r="E176" t="str">
        <v>Carretera</v>
      </c>
      <c r="F176">
        <v>2441</v>
      </c>
      <c r="G176">
        <v>3</v>
      </c>
      <c r="H176">
        <v>125</v>
      </c>
      <c r="I176">
        <v>305125</v>
      </c>
      <c r="J176" t="str">
        <v>No</v>
      </c>
      <c r="K176">
        <v>33563.75</v>
      </c>
      <c r="L176">
        <v>-21358.75</v>
      </c>
      <c r="M176">
        <v>45504</v>
      </c>
      <c r="N176" t="str">
        <v>High</v>
      </c>
      <c r="O176" t="str">
        <v>Enterprise</v>
      </c>
      <c r="P176">
        <v>0.23</v>
      </c>
    </row>
    <row r="177" spans="3:16" x14ac:dyDescent="0.25">
      <c r="C177">
        <v>21831</v>
      </c>
      <c r="D177" t="str">
        <v>Netherlands</v>
      </c>
      <c r="E177" t="str">
        <v>Carretera</v>
      </c>
      <c r="F177">
        <v>2852</v>
      </c>
      <c r="G177">
        <v>3</v>
      </c>
      <c r="H177">
        <v>350</v>
      </c>
      <c r="I177">
        <v>998200</v>
      </c>
      <c r="J177" t="str">
        <v>Yes</v>
      </c>
      <c r="K177">
        <v>19964</v>
      </c>
      <c r="L177">
        <v>236716</v>
      </c>
      <c r="M177">
        <v>45506</v>
      </c>
      <c r="N177" t="str">
        <v>Low</v>
      </c>
      <c r="O177" t="str">
        <v>Government</v>
      </c>
      <c r="P177">
        <v>0.2</v>
      </c>
    </row>
    <row r="178" spans="3:16" x14ac:dyDescent="0.25">
      <c r="C178">
        <v>11942</v>
      </c>
      <c r="D178" t="str">
        <v>Spain</v>
      </c>
      <c r="E178" t="str">
        <v>Carretera</v>
      </c>
      <c r="F178">
        <v>494</v>
      </c>
      <c r="G178">
        <v>3</v>
      </c>
      <c r="H178">
        <v>300</v>
      </c>
      <c r="I178">
        <v>148200</v>
      </c>
      <c r="J178" t="str">
        <v>No</v>
      </c>
      <c r="K178">
        <v>1482</v>
      </c>
      <c r="L178">
        <v>23218</v>
      </c>
      <c r="M178">
        <v>45516</v>
      </c>
      <c r="N178" t="str">
        <v>Low</v>
      </c>
      <c r="O178" t="str">
        <v>Small Business</v>
      </c>
      <c r="P178">
        <v>0.22</v>
      </c>
    </row>
    <row r="179" spans="3:16" x14ac:dyDescent="0.25">
      <c r="C179">
        <v>41860</v>
      </c>
      <c r="D179" t="str">
        <v>Spain</v>
      </c>
      <c r="E179" t="str">
        <v>Carretera</v>
      </c>
      <c r="F179">
        <v>367</v>
      </c>
      <c r="G179">
        <v>3</v>
      </c>
      <c r="H179">
        <v>12</v>
      </c>
      <c r="I179">
        <v>4404</v>
      </c>
      <c r="J179" t="str">
        <v>No</v>
      </c>
      <c r="K179">
        <v>396.36</v>
      </c>
      <c r="L179">
        <v>2906.64</v>
      </c>
      <c r="M179">
        <v>45523</v>
      </c>
      <c r="N179" t="str">
        <v>Medium</v>
      </c>
      <c r="O179" t="str">
        <v>Channel Partners</v>
      </c>
      <c r="P179">
        <v>0.22</v>
      </c>
    </row>
    <row r="180" spans="3:16" x14ac:dyDescent="0.25">
      <c r="C180">
        <v>76920</v>
      </c>
      <c r="D180" t="str">
        <v>Ireland</v>
      </c>
      <c r="E180" t="str">
        <v>Carretera</v>
      </c>
      <c r="F180">
        <v>3445.5</v>
      </c>
      <c r="G180">
        <v>3</v>
      </c>
      <c r="H180">
        <v>125</v>
      </c>
      <c r="I180">
        <v>430687.5</v>
      </c>
      <c r="J180" t="str">
        <v>Yes</v>
      </c>
      <c r="K180">
        <v>43068.75</v>
      </c>
      <c r="L180">
        <v>-25841.25</v>
      </c>
      <c r="M180">
        <v>45525</v>
      </c>
      <c r="N180" t="str">
        <v>High</v>
      </c>
      <c r="O180" t="str">
        <v>Enterprise</v>
      </c>
      <c r="P180">
        <v>0.18</v>
      </c>
    </row>
    <row r="181" spans="3:16" x14ac:dyDescent="0.25">
      <c r="C181">
        <v>49271</v>
      </c>
      <c r="D181" t="str">
        <v>Spain</v>
      </c>
      <c r="E181" t="str">
        <v>Carretera</v>
      </c>
      <c r="F181">
        <v>2579</v>
      </c>
      <c r="G181">
        <v>3</v>
      </c>
      <c r="H181">
        <v>20</v>
      </c>
      <c r="I181">
        <v>51580</v>
      </c>
      <c r="J181" t="str">
        <v>No</v>
      </c>
      <c r="K181">
        <v>7221.2</v>
      </c>
      <c r="L181">
        <v>18568.800000000003</v>
      </c>
      <c r="M181">
        <v>45525</v>
      </c>
      <c r="N181" t="str">
        <v>High</v>
      </c>
      <c r="O181" t="str">
        <v>Government</v>
      </c>
      <c r="P181">
        <v>0.22</v>
      </c>
    </row>
    <row r="182" spans="3:16" x14ac:dyDescent="0.25">
      <c r="C182">
        <v>79056</v>
      </c>
      <c r="D182" t="str">
        <v>Netherlands</v>
      </c>
      <c r="E182" t="str">
        <v>Carretera</v>
      </c>
      <c r="F182">
        <v>1560</v>
      </c>
      <c r="G182">
        <v>3</v>
      </c>
      <c r="H182">
        <v>15</v>
      </c>
      <c r="I182">
        <v>23400</v>
      </c>
      <c r="J182" t="str">
        <v>No</v>
      </c>
      <c r="K182">
        <v>2574</v>
      </c>
      <c r="L182">
        <v>5226</v>
      </c>
      <c r="M182">
        <v>45529</v>
      </c>
      <c r="N182" t="str">
        <v>High</v>
      </c>
      <c r="O182" t="str">
        <v>Midmarket</v>
      </c>
      <c r="P182">
        <v>0.2</v>
      </c>
    </row>
    <row r="183" spans="3:16" x14ac:dyDescent="0.25">
      <c r="C183">
        <v>36095</v>
      </c>
      <c r="D183" t="str">
        <v>Germany</v>
      </c>
      <c r="E183" t="str">
        <v>Carretera</v>
      </c>
      <c r="F183">
        <v>442</v>
      </c>
      <c r="G183">
        <v>3</v>
      </c>
      <c r="H183">
        <v>20</v>
      </c>
      <c r="I183">
        <v>8840</v>
      </c>
      <c r="J183" t="str">
        <v>Yes</v>
      </c>
      <c r="K183">
        <v>1149.2</v>
      </c>
      <c r="L183">
        <v>3270.8</v>
      </c>
      <c r="M183">
        <v>45529</v>
      </c>
      <c r="N183" t="str">
        <v>High</v>
      </c>
      <c r="O183" t="str">
        <v>Government</v>
      </c>
      <c r="P183">
        <v>0.19</v>
      </c>
    </row>
    <row r="184" spans="3:16" x14ac:dyDescent="0.25">
      <c r="C184">
        <v>64154</v>
      </c>
      <c r="D184" t="str">
        <v>Spain</v>
      </c>
      <c r="E184" t="str">
        <v>Carretera</v>
      </c>
      <c r="F184">
        <v>2706</v>
      </c>
      <c r="G184">
        <v>3</v>
      </c>
      <c r="H184">
        <v>7</v>
      </c>
      <c r="I184">
        <v>18942</v>
      </c>
      <c r="J184" t="str">
        <v>No</v>
      </c>
      <c r="K184">
        <v>2083.62</v>
      </c>
      <c r="L184">
        <v>3328.380000000001</v>
      </c>
      <c r="M184">
        <v>45531</v>
      </c>
      <c r="N184" t="str">
        <v>High</v>
      </c>
      <c r="O184" t="str">
        <v>Government</v>
      </c>
      <c r="P184">
        <v>0.22</v>
      </c>
    </row>
    <row r="185" spans="3:16" x14ac:dyDescent="0.25">
      <c r="C185">
        <v>16197</v>
      </c>
      <c r="D185" t="str">
        <v>Ireland</v>
      </c>
      <c r="E185" t="str">
        <v>Carretera</v>
      </c>
      <c r="F185">
        <v>1094</v>
      </c>
      <c r="G185">
        <v>3</v>
      </c>
      <c r="H185">
        <v>300</v>
      </c>
      <c r="I185">
        <v>328200</v>
      </c>
      <c r="J185" t="str">
        <v>Yes</v>
      </c>
      <c r="K185">
        <v>29538</v>
      </c>
      <c r="L185">
        <v>25162</v>
      </c>
      <c r="M185">
        <v>45534</v>
      </c>
      <c r="N185" t="str">
        <v>Medium</v>
      </c>
      <c r="O185" t="str">
        <v>Small Business</v>
      </c>
      <c r="P185">
        <v>0.18</v>
      </c>
    </row>
    <row r="186" spans="3:16" x14ac:dyDescent="0.25">
      <c r="C186">
        <v>26751</v>
      </c>
      <c r="D186" t="str">
        <v>Ireland</v>
      </c>
      <c r="E186" t="str">
        <v>Carretera</v>
      </c>
      <c r="F186">
        <v>819</v>
      </c>
      <c r="G186">
        <v>3</v>
      </c>
      <c r="H186">
        <v>7</v>
      </c>
      <c r="I186">
        <v>5733</v>
      </c>
      <c r="J186" t="str">
        <v>No</v>
      </c>
      <c r="K186">
        <v>515.97</v>
      </c>
      <c r="L186">
        <v>1122.03</v>
      </c>
      <c r="M186">
        <v>45537</v>
      </c>
      <c r="N186" t="str">
        <v>Medium</v>
      </c>
      <c r="O186" t="str">
        <v>Government</v>
      </c>
      <c r="P186">
        <v>0.18</v>
      </c>
    </row>
    <row r="187" spans="3:16" x14ac:dyDescent="0.25">
      <c r="C187">
        <v>10824</v>
      </c>
      <c r="D187" t="str">
        <v>Germany</v>
      </c>
      <c r="E187" t="str">
        <v>Carretera</v>
      </c>
      <c r="F187">
        <v>280</v>
      </c>
      <c r="G187">
        <v>3</v>
      </c>
      <c r="H187">
        <v>7</v>
      </c>
      <c r="I187">
        <v>1960</v>
      </c>
      <c r="J187" t="str">
        <v>No</v>
      </c>
      <c r="K187">
        <v>274.39999999999998</v>
      </c>
      <c r="L187">
        <v>285.59999999999991</v>
      </c>
      <c r="M187">
        <v>45539</v>
      </c>
      <c r="N187" t="str">
        <v>High</v>
      </c>
      <c r="O187" t="str">
        <v>Government</v>
      </c>
      <c r="P187">
        <v>0.19</v>
      </c>
    </row>
    <row r="188" spans="3:16" x14ac:dyDescent="0.25">
      <c r="C188">
        <v>81479</v>
      </c>
      <c r="D188" t="str">
        <v>Germany</v>
      </c>
      <c r="E188" t="str">
        <v>Carretera</v>
      </c>
      <c r="F188">
        <v>2580</v>
      </c>
      <c r="G188">
        <v>3</v>
      </c>
      <c r="H188">
        <v>20</v>
      </c>
      <c r="I188">
        <v>51600</v>
      </c>
      <c r="J188" t="str">
        <v>Yes</v>
      </c>
      <c r="K188">
        <v>1548</v>
      </c>
      <c r="L188">
        <v>24252</v>
      </c>
      <c r="M188">
        <v>45539</v>
      </c>
      <c r="N188" t="str">
        <v>Low</v>
      </c>
      <c r="O188" t="str">
        <v>Government</v>
      </c>
      <c r="P188">
        <v>0.19</v>
      </c>
    </row>
    <row r="189" spans="3:16" x14ac:dyDescent="0.25">
      <c r="C189">
        <v>17855</v>
      </c>
      <c r="D189" t="str">
        <v>Spain</v>
      </c>
      <c r="E189" t="str">
        <v>Carretera</v>
      </c>
      <c r="F189">
        <v>727</v>
      </c>
      <c r="G189">
        <v>3</v>
      </c>
      <c r="H189">
        <v>12</v>
      </c>
      <c r="I189">
        <v>8724</v>
      </c>
      <c r="J189" t="str">
        <v>Yes</v>
      </c>
      <c r="K189">
        <v>610.67999999999995</v>
      </c>
      <c r="L189">
        <v>5932.32</v>
      </c>
      <c r="M189">
        <v>45549</v>
      </c>
      <c r="N189" t="str">
        <v>Medium</v>
      </c>
      <c r="O189" t="str">
        <v>Channel Partners</v>
      </c>
      <c r="P189">
        <v>0.22</v>
      </c>
    </row>
    <row r="190" spans="3:16" x14ac:dyDescent="0.25">
      <c r="C190">
        <v>98748</v>
      </c>
      <c r="D190" t="str">
        <v>Italy</v>
      </c>
      <c r="E190" t="str">
        <v>Carretera</v>
      </c>
      <c r="F190">
        <v>1947</v>
      </c>
      <c r="G190">
        <v>3</v>
      </c>
      <c r="H190">
        <v>12</v>
      </c>
      <c r="I190">
        <v>23364</v>
      </c>
      <c r="J190" t="str">
        <v>No</v>
      </c>
      <c r="K190">
        <v>700.92</v>
      </c>
      <c r="L190">
        <v>16822.080000000002</v>
      </c>
      <c r="M190">
        <v>45554</v>
      </c>
      <c r="N190" t="str">
        <v>Low</v>
      </c>
      <c r="O190" t="str">
        <v>Channel Partners</v>
      </c>
      <c r="P190">
        <v>0.24</v>
      </c>
    </row>
    <row r="191" spans="3:16" x14ac:dyDescent="0.25">
      <c r="C191">
        <v>17096</v>
      </c>
      <c r="D191" t="str">
        <v>Netherlands</v>
      </c>
      <c r="E191" t="str">
        <v>Carretera</v>
      </c>
      <c r="F191">
        <v>1937</v>
      </c>
      <c r="G191">
        <v>3</v>
      </c>
      <c r="H191">
        <v>12</v>
      </c>
      <c r="I191">
        <v>23244</v>
      </c>
      <c r="J191" t="str">
        <v>Yes</v>
      </c>
      <c r="K191">
        <v>2556.84</v>
      </c>
      <c r="L191">
        <v>14876.16</v>
      </c>
      <c r="M191">
        <v>45557</v>
      </c>
      <c r="N191" t="str">
        <v>High</v>
      </c>
      <c r="O191" t="str">
        <v>Channel Partners</v>
      </c>
      <c r="P191">
        <v>0.2</v>
      </c>
    </row>
    <row r="192" spans="3:16" x14ac:dyDescent="0.25">
      <c r="C192">
        <v>18473</v>
      </c>
      <c r="D192" t="str">
        <v>Netherlands</v>
      </c>
      <c r="E192" t="str">
        <v>Montana</v>
      </c>
      <c r="F192">
        <v>388</v>
      </c>
      <c r="G192">
        <v>5</v>
      </c>
      <c r="H192">
        <v>7</v>
      </c>
      <c r="I192">
        <v>2716</v>
      </c>
      <c r="J192" t="str">
        <v>No</v>
      </c>
      <c r="K192">
        <v>380.24</v>
      </c>
      <c r="L192">
        <v>395.76000000000022</v>
      </c>
      <c r="M192">
        <v>45195</v>
      </c>
      <c r="N192" t="str">
        <v>High</v>
      </c>
      <c r="O192" t="str">
        <v>Government</v>
      </c>
      <c r="P192">
        <v>0.2</v>
      </c>
    </row>
    <row r="193" spans="3:16" x14ac:dyDescent="0.25">
      <c r="C193">
        <v>42141</v>
      </c>
      <c r="D193" t="str">
        <v>France</v>
      </c>
      <c r="E193" t="str">
        <v>Montana</v>
      </c>
      <c r="F193">
        <v>293</v>
      </c>
      <c r="G193">
        <v>5</v>
      </c>
      <c r="H193">
        <v>7</v>
      </c>
      <c r="I193">
        <v>2051</v>
      </c>
      <c r="J193" t="str">
        <v>Yes</v>
      </c>
      <c r="K193">
        <v>287.14</v>
      </c>
      <c r="L193">
        <v>298.86000000000013</v>
      </c>
      <c r="M193">
        <v>45196</v>
      </c>
      <c r="N193" t="str">
        <v>High</v>
      </c>
      <c r="O193" t="str">
        <v>Government</v>
      </c>
      <c r="P193">
        <v>0.23</v>
      </c>
    </row>
    <row r="194" spans="3:16" x14ac:dyDescent="0.25">
      <c r="C194">
        <v>67940</v>
      </c>
      <c r="D194" t="str">
        <v>Germany</v>
      </c>
      <c r="E194" t="str">
        <v>Montana</v>
      </c>
      <c r="F194">
        <v>1797</v>
      </c>
      <c r="G194">
        <v>5</v>
      </c>
      <c r="H194">
        <v>350</v>
      </c>
      <c r="I194">
        <v>628950</v>
      </c>
      <c r="J194" t="str">
        <v>No</v>
      </c>
      <c r="K194">
        <v>18868.5</v>
      </c>
      <c r="L194">
        <v>142861.5</v>
      </c>
      <c r="M194">
        <v>45199</v>
      </c>
      <c r="N194" t="str">
        <v>Low</v>
      </c>
      <c r="O194" t="str">
        <v>Government</v>
      </c>
      <c r="P194">
        <v>0.19</v>
      </c>
    </row>
    <row r="195" spans="3:16" x14ac:dyDescent="0.25">
      <c r="C195">
        <v>97775</v>
      </c>
      <c r="D195" t="str">
        <v>France</v>
      </c>
      <c r="E195" t="str">
        <v>Montana</v>
      </c>
      <c r="F195">
        <v>544</v>
      </c>
      <c r="G195">
        <v>5</v>
      </c>
      <c r="H195">
        <v>7</v>
      </c>
      <c r="I195">
        <v>3808</v>
      </c>
      <c r="J195" t="str">
        <v>No</v>
      </c>
      <c r="K195">
        <v>114.24</v>
      </c>
      <c r="L195">
        <v>973.76000000000022</v>
      </c>
      <c r="M195">
        <v>45200</v>
      </c>
      <c r="N195" t="str">
        <v>Low</v>
      </c>
      <c r="O195" t="str">
        <v>Government</v>
      </c>
      <c r="P195">
        <v>0.23</v>
      </c>
    </row>
    <row r="196" spans="3:16" x14ac:dyDescent="0.25">
      <c r="C196">
        <v>55702</v>
      </c>
      <c r="D196" t="str">
        <v>Italy</v>
      </c>
      <c r="E196" t="str">
        <v>Montana</v>
      </c>
      <c r="F196">
        <v>982.5</v>
      </c>
      <c r="G196">
        <v>5</v>
      </c>
      <c r="H196">
        <v>350</v>
      </c>
      <c r="I196">
        <v>343875</v>
      </c>
      <c r="J196" t="str">
        <v>Yes</v>
      </c>
      <c r="K196">
        <v>44703.75</v>
      </c>
      <c r="L196">
        <v>43721.25</v>
      </c>
      <c r="M196">
        <v>45202</v>
      </c>
      <c r="N196" t="str">
        <v>High</v>
      </c>
      <c r="O196" t="str">
        <v>Government</v>
      </c>
      <c r="P196">
        <v>0.24</v>
      </c>
    </row>
    <row r="197" spans="3:16" x14ac:dyDescent="0.25">
      <c r="C197">
        <v>68671</v>
      </c>
      <c r="D197" t="str">
        <v>Ireland</v>
      </c>
      <c r="E197" t="str">
        <v>Montana</v>
      </c>
      <c r="F197">
        <v>1138</v>
      </c>
      <c r="G197">
        <v>5</v>
      </c>
      <c r="H197">
        <v>125</v>
      </c>
      <c r="I197">
        <v>142250</v>
      </c>
      <c r="J197" t="str">
        <v>No</v>
      </c>
      <c r="K197">
        <v>5690</v>
      </c>
      <c r="L197">
        <v>0</v>
      </c>
      <c r="M197">
        <v>45208</v>
      </c>
      <c r="N197" t="str">
        <v>Low</v>
      </c>
      <c r="O197" t="str">
        <v>Enterprise</v>
      </c>
      <c r="P197">
        <v>0.18</v>
      </c>
    </row>
    <row r="198" spans="3:16" x14ac:dyDescent="0.25">
      <c r="C198">
        <v>82668</v>
      </c>
      <c r="D198" t="str">
        <v>Ireland</v>
      </c>
      <c r="E198" t="str">
        <v>Montana</v>
      </c>
      <c r="F198">
        <v>3627</v>
      </c>
      <c r="G198">
        <v>5</v>
      </c>
      <c r="H198">
        <v>125</v>
      </c>
      <c r="I198">
        <v>453375</v>
      </c>
      <c r="J198" t="str">
        <v>Yes</v>
      </c>
      <c r="K198">
        <v>22668.75</v>
      </c>
      <c r="L198">
        <v>-4533.75</v>
      </c>
      <c r="M198">
        <v>45212</v>
      </c>
      <c r="N198" t="str">
        <v>Medium</v>
      </c>
      <c r="O198" t="str">
        <v>Enterprise</v>
      </c>
      <c r="P198">
        <v>0.18</v>
      </c>
    </row>
    <row r="199" spans="3:16" x14ac:dyDescent="0.25">
      <c r="C199">
        <v>43178</v>
      </c>
      <c r="D199" t="str">
        <v>France</v>
      </c>
      <c r="E199" t="str">
        <v>Montana</v>
      </c>
      <c r="F199">
        <v>1186</v>
      </c>
      <c r="G199">
        <v>5</v>
      </c>
      <c r="H199">
        <v>300</v>
      </c>
      <c r="I199">
        <v>355800</v>
      </c>
      <c r="J199" t="str">
        <v>Yes</v>
      </c>
      <c r="K199">
        <v>42696</v>
      </c>
      <c r="L199">
        <v>16604</v>
      </c>
      <c r="M199">
        <v>45213</v>
      </c>
      <c r="N199" t="str">
        <v>High</v>
      </c>
      <c r="O199" t="str">
        <v>Small Business</v>
      </c>
      <c r="P199">
        <v>0.23</v>
      </c>
    </row>
    <row r="200" spans="3:16" x14ac:dyDescent="0.25">
      <c r="C200">
        <v>98093</v>
      </c>
      <c r="D200" t="str">
        <v>Netherlands</v>
      </c>
      <c r="E200" t="str">
        <v>Montana</v>
      </c>
      <c r="F200">
        <v>921</v>
      </c>
      <c r="G200">
        <v>5</v>
      </c>
      <c r="H200">
        <v>15</v>
      </c>
      <c r="I200">
        <v>13815</v>
      </c>
      <c r="J200" t="str">
        <v>No</v>
      </c>
      <c r="K200">
        <v>0</v>
      </c>
      <c r="L200">
        <v>4605</v>
      </c>
      <c r="M200">
        <v>45217</v>
      </c>
      <c r="N200" t="str">
        <v>None</v>
      </c>
      <c r="O200" t="str">
        <v>Midmarket</v>
      </c>
      <c r="P200">
        <v>0.2</v>
      </c>
    </row>
    <row r="201" spans="3:16" x14ac:dyDescent="0.25">
      <c r="C201">
        <v>45863</v>
      </c>
      <c r="D201" t="str">
        <v>Netherlands</v>
      </c>
      <c r="E201" t="str">
        <v>Montana</v>
      </c>
      <c r="F201">
        <v>3802.5</v>
      </c>
      <c r="G201">
        <v>5</v>
      </c>
      <c r="H201">
        <v>300</v>
      </c>
      <c r="I201">
        <v>1140750</v>
      </c>
      <c r="J201" t="str">
        <v>No</v>
      </c>
      <c r="K201">
        <v>102667.5</v>
      </c>
      <c r="L201">
        <v>87457.5</v>
      </c>
      <c r="M201">
        <v>45218</v>
      </c>
      <c r="N201" t="str">
        <v>Medium</v>
      </c>
      <c r="O201" t="str">
        <v>Small Business</v>
      </c>
      <c r="P201">
        <v>0.2</v>
      </c>
    </row>
    <row r="202" spans="3:16" x14ac:dyDescent="0.25">
      <c r="C202">
        <v>89243</v>
      </c>
      <c r="D202" t="str">
        <v>Netherlands</v>
      </c>
      <c r="E202" t="str">
        <v>Montana</v>
      </c>
      <c r="F202">
        <v>1830</v>
      </c>
      <c r="G202">
        <v>5</v>
      </c>
      <c r="H202">
        <v>7</v>
      </c>
      <c r="I202">
        <v>12810</v>
      </c>
      <c r="J202" t="str">
        <v>Yes</v>
      </c>
      <c r="K202">
        <v>128.1</v>
      </c>
      <c r="L202">
        <v>3531.8999999999996</v>
      </c>
      <c r="M202">
        <v>45227</v>
      </c>
      <c r="N202" t="str">
        <v>Low</v>
      </c>
      <c r="O202" t="str">
        <v>Government</v>
      </c>
      <c r="P202">
        <v>0.2</v>
      </c>
    </row>
    <row r="203" spans="3:16" x14ac:dyDescent="0.25">
      <c r="C203">
        <v>44373</v>
      </c>
      <c r="D203" t="str">
        <v>Germany</v>
      </c>
      <c r="E203" t="str">
        <v>Montana</v>
      </c>
      <c r="F203">
        <v>2021</v>
      </c>
      <c r="G203">
        <v>5</v>
      </c>
      <c r="H203">
        <v>300</v>
      </c>
      <c r="I203">
        <v>606300</v>
      </c>
      <c r="J203" t="str">
        <v>Yes</v>
      </c>
      <c r="K203">
        <v>24252</v>
      </c>
      <c r="L203">
        <v>76798</v>
      </c>
      <c r="M203">
        <v>45232</v>
      </c>
      <c r="N203" t="str">
        <v>Low</v>
      </c>
      <c r="O203" t="str">
        <v>Small Business</v>
      </c>
      <c r="P203">
        <v>0.19</v>
      </c>
    </row>
    <row r="204" spans="3:16" x14ac:dyDescent="0.25">
      <c r="C204">
        <v>29645</v>
      </c>
      <c r="D204" t="str">
        <v>France</v>
      </c>
      <c r="E204" t="str">
        <v>Montana</v>
      </c>
      <c r="F204">
        <v>2501</v>
      </c>
      <c r="G204">
        <v>5</v>
      </c>
      <c r="H204">
        <v>15</v>
      </c>
      <c r="I204">
        <v>37515</v>
      </c>
      <c r="J204" t="str">
        <v>No</v>
      </c>
      <c r="K204">
        <v>3001.2</v>
      </c>
      <c r="L204">
        <v>9503.8000000000029</v>
      </c>
      <c r="M204">
        <v>45235</v>
      </c>
      <c r="N204" t="str">
        <v>Medium</v>
      </c>
      <c r="O204" t="str">
        <v>Midmarket</v>
      </c>
      <c r="P204">
        <v>0.23</v>
      </c>
    </row>
    <row r="205" spans="3:16" x14ac:dyDescent="0.25">
      <c r="C205">
        <v>35944</v>
      </c>
      <c r="D205" t="str">
        <v>France</v>
      </c>
      <c r="E205" t="str">
        <v>Montana</v>
      </c>
      <c r="F205">
        <v>322</v>
      </c>
      <c r="G205">
        <v>5</v>
      </c>
      <c r="H205">
        <v>300</v>
      </c>
      <c r="I205">
        <v>96600</v>
      </c>
      <c r="J205" t="str">
        <v>No</v>
      </c>
      <c r="K205">
        <v>8694</v>
      </c>
      <c r="L205">
        <v>7406</v>
      </c>
      <c r="M205">
        <v>45236</v>
      </c>
      <c r="N205" t="str">
        <v>Medium</v>
      </c>
      <c r="O205" t="str">
        <v>Small Business</v>
      </c>
      <c r="P205">
        <v>0.23</v>
      </c>
    </row>
    <row r="206" spans="3:16" x14ac:dyDescent="0.25">
      <c r="C206">
        <v>89186</v>
      </c>
      <c r="D206" t="str">
        <v>Germany</v>
      </c>
      <c r="E206" t="str">
        <v>Montana</v>
      </c>
      <c r="F206">
        <v>766</v>
      </c>
      <c r="G206">
        <v>5</v>
      </c>
      <c r="H206">
        <v>350</v>
      </c>
      <c r="I206">
        <v>268100</v>
      </c>
      <c r="J206" t="str">
        <v>No</v>
      </c>
      <c r="K206">
        <v>29491</v>
      </c>
      <c r="L206">
        <v>39449</v>
      </c>
      <c r="M206">
        <v>45237</v>
      </c>
      <c r="N206" t="str">
        <v>High</v>
      </c>
      <c r="O206" t="str">
        <v>Government</v>
      </c>
      <c r="P206">
        <v>0.19</v>
      </c>
    </row>
    <row r="207" spans="3:16" x14ac:dyDescent="0.25">
      <c r="C207">
        <v>12907</v>
      </c>
      <c r="D207" t="str">
        <v>Italy</v>
      </c>
      <c r="E207" t="str">
        <v>Montana</v>
      </c>
      <c r="F207">
        <v>1142</v>
      </c>
      <c r="G207">
        <v>5</v>
      </c>
      <c r="H207">
        <v>12</v>
      </c>
      <c r="I207">
        <v>13704</v>
      </c>
      <c r="J207" t="str">
        <v>Yes</v>
      </c>
      <c r="K207">
        <v>274.08</v>
      </c>
      <c r="L207">
        <v>10003.92</v>
      </c>
      <c r="M207">
        <v>45243</v>
      </c>
      <c r="N207" t="str">
        <v>Low</v>
      </c>
      <c r="O207" t="str">
        <v>Channel Partners</v>
      </c>
      <c r="P207">
        <v>0.24</v>
      </c>
    </row>
    <row r="208" spans="3:16" x14ac:dyDescent="0.25">
      <c r="C208">
        <v>93396</v>
      </c>
      <c r="D208" t="str">
        <v>Spain</v>
      </c>
      <c r="E208" t="str">
        <v>Montana</v>
      </c>
      <c r="F208">
        <v>2470</v>
      </c>
      <c r="G208">
        <v>5</v>
      </c>
      <c r="H208">
        <v>15</v>
      </c>
      <c r="I208">
        <v>37050</v>
      </c>
      <c r="J208" t="str">
        <v>No</v>
      </c>
      <c r="K208">
        <v>0</v>
      </c>
      <c r="L208">
        <v>12350</v>
      </c>
      <c r="M208">
        <v>45253</v>
      </c>
      <c r="N208" t="str">
        <v>None</v>
      </c>
      <c r="O208" t="str">
        <v>Midmarket</v>
      </c>
      <c r="P208">
        <v>0.22</v>
      </c>
    </row>
    <row r="209" spans="3:16" x14ac:dyDescent="0.25">
      <c r="C209">
        <v>68163</v>
      </c>
      <c r="D209" t="str">
        <v>Spain</v>
      </c>
      <c r="E209" t="str">
        <v>Montana</v>
      </c>
      <c r="F209">
        <v>1727</v>
      </c>
      <c r="G209">
        <v>5</v>
      </c>
      <c r="H209">
        <v>7</v>
      </c>
      <c r="I209">
        <v>12089</v>
      </c>
      <c r="J209" t="str">
        <v>No</v>
      </c>
      <c r="K209">
        <v>1692.46</v>
      </c>
      <c r="L209">
        <v>1761.5400000000009</v>
      </c>
      <c r="M209">
        <v>45255</v>
      </c>
      <c r="N209" t="str">
        <v>High</v>
      </c>
      <c r="O209" t="str">
        <v>Government</v>
      </c>
      <c r="P209">
        <v>0.22</v>
      </c>
    </row>
    <row r="210" spans="3:16" x14ac:dyDescent="0.25">
      <c r="C210">
        <v>44782</v>
      </c>
      <c r="D210" t="str">
        <v>Ireland</v>
      </c>
      <c r="E210" t="str">
        <v>Montana</v>
      </c>
      <c r="F210">
        <v>2734</v>
      </c>
      <c r="G210">
        <v>5</v>
      </c>
      <c r="H210">
        <v>7</v>
      </c>
      <c r="I210">
        <v>19138</v>
      </c>
      <c r="J210" t="str">
        <v>No</v>
      </c>
      <c r="K210">
        <v>2296.56</v>
      </c>
      <c r="L210">
        <v>3171.4399999999987</v>
      </c>
      <c r="M210">
        <v>45256</v>
      </c>
      <c r="N210" t="str">
        <v>High</v>
      </c>
      <c r="O210" t="str">
        <v>Government</v>
      </c>
      <c r="P210">
        <v>0.18</v>
      </c>
    </row>
    <row r="211" spans="3:16" x14ac:dyDescent="0.25">
      <c r="C211">
        <v>56317</v>
      </c>
      <c r="D211" t="str">
        <v>Netherlands</v>
      </c>
      <c r="E211" t="str">
        <v>Montana</v>
      </c>
      <c r="F211">
        <v>1611</v>
      </c>
      <c r="G211">
        <v>5</v>
      </c>
      <c r="H211">
        <v>7</v>
      </c>
      <c r="I211">
        <v>11277</v>
      </c>
      <c r="J211" t="str">
        <v>No</v>
      </c>
      <c r="K211">
        <v>1014.93</v>
      </c>
      <c r="L211">
        <v>2207.0699999999997</v>
      </c>
      <c r="M211">
        <v>45259</v>
      </c>
      <c r="N211" t="str">
        <v>Medium</v>
      </c>
      <c r="O211" t="str">
        <v>Government</v>
      </c>
      <c r="P211">
        <v>0.2</v>
      </c>
    </row>
    <row r="212" spans="3:16" x14ac:dyDescent="0.25">
      <c r="C212">
        <v>98283</v>
      </c>
      <c r="D212" t="str">
        <v>France</v>
      </c>
      <c r="E212" t="str">
        <v>Montana</v>
      </c>
      <c r="F212">
        <v>1403</v>
      </c>
      <c r="G212">
        <v>5</v>
      </c>
      <c r="H212">
        <v>7</v>
      </c>
      <c r="I212">
        <v>9821</v>
      </c>
      <c r="J212" t="str">
        <v>Yes</v>
      </c>
      <c r="K212">
        <v>589.26</v>
      </c>
      <c r="L212">
        <v>2216.7399999999998</v>
      </c>
      <c r="M212">
        <v>45269</v>
      </c>
      <c r="N212" t="str">
        <v>Medium</v>
      </c>
      <c r="O212" t="str">
        <v>Government</v>
      </c>
      <c r="P212">
        <v>0.23</v>
      </c>
    </row>
    <row r="213" spans="3:16" x14ac:dyDescent="0.25">
      <c r="C213">
        <v>79449</v>
      </c>
      <c r="D213" t="str">
        <v>Ireland</v>
      </c>
      <c r="E213" t="str">
        <v>Montana</v>
      </c>
      <c r="F213">
        <v>1857</v>
      </c>
      <c r="G213">
        <v>5</v>
      </c>
      <c r="H213">
        <v>125</v>
      </c>
      <c r="I213">
        <v>232125</v>
      </c>
      <c r="J213" t="str">
        <v>No</v>
      </c>
      <c r="K213">
        <v>20891.25</v>
      </c>
      <c r="L213">
        <v>-11606.25</v>
      </c>
      <c r="M213">
        <v>45269</v>
      </c>
      <c r="N213" t="str">
        <v>Medium</v>
      </c>
      <c r="O213" t="str">
        <v>Enterprise</v>
      </c>
      <c r="P213">
        <v>0.18</v>
      </c>
    </row>
    <row r="214" spans="3:16" x14ac:dyDescent="0.25">
      <c r="C214">
        <v>86432</v>
      </c>
      <c r="D214" t="str">
        <v>Italy</v>
      </c>
      <c r="E214" t="str">
        <v>Montana</v>
      </c>
      <c r="F214">
        <v>1562</v>
      </c>
      <c r="G214">
        <v>5</v>
      </c>
      <c r="H214">
        <v>300</v>
      </c>
      <c r="I214">
        <v>468600</v>
      </c>
      <c r="J214" t="str">
        <v>Yes</v>
      </c>
      <c r="K214">
        <v>37488</v>
      </c>
      <c r="L214">
        <v>40612</v>
      </c>
      <c r="M214">
        <v>45270</v>
      </c>
      <c r="N214" t="str">
        <v>Medium</v>
      </c>
      <c r="O214" t="str">
        <v>Small Business</v>
      </c>
      <c r="P214">
        <v>0.24</v>
      </c>
    </row>
    <row r="215" spans="3:16" x14ac:dyDescent="0.25">
      <c r="C215">
        <v>60273</v>
      </c>
      <c r="D215" t="str">
        <v>Italy</v>
      </c>
      <c r="E215" t="str">
        <v>Montana</v>
      </c>
      <c r="F215">
        <v>2723</v>
      </c>
      <c r="G215">
        <v>5</v>
      </c>
      <c r="H215">
        <v>12</v>
      </c>
      <c r="I215">
        <v>32676</v>
      </c>
      <c r="J215" t="str">
        <v>Yes</v>
      </c>
      <c r="K215">
        <v>1960.56</v>
      </c>
      <c r="L215">
        <v>22546.44</v>
      </c>
      <c r="M215">
        <v>45277</v>
      </c>
      <c r="N215" t="str">
        <v>Medium</v>
      </c>
      <c r="O215" t="str">
        <v>Channel Partners</v>
      </c>
      <c r="P215">
        <v>0.24</v>
      </c>
    </row>
    <row r="216" spans="3:16" x14ac:dyDescent="0.25">
      <c r="C216">
        <v>78166</v>
      </c>
      <c r="D216" t="str">
        <v>France</v>
      </c>
      <c r="E216" t="str">
        <v>Montana</v>
      </c>
      <c r="F216">
        <v>1384.5</v>
      </c>
      <c r="G216">
        <v>5</v>
      </c>
      <c r="H216">
        <v>350</v>
      </c>
      <c r="I216">
        <v>484575</v>
      </c>
      <c r="J216" t="str">
        <v>Yes</v>
      </c>
      <c r="K216">
        <v>24228.75</v>
      </c>
      <c r="L216">
        <v>100376.25</v>
      </c>
      <c r="M216">
        <v>45281</v>
      </c>
      <c r="N216" t="str">
        <v>Medium</v>
      </c>
      <c r="O216" t="str">
        <v>Government</v>
      </c>
      <c r="P216">
        <v>0.23</v>
      </c>
    </row>
    <row r="217" spans="3:16" x14ac:dyDescent="0.25">
      <c r="C217">
        <v>45405</v>
      </c>
      <c r="D217" t="str">
        <v>France</v>
      </c>
      <c r="E217" t="str">
        <v>Montana</v>
      </c>
      <c r="F217">
        <v>1757</v>
      </c>
      <c r="G217">
        <v>5</v>
      </c>
      <c r="H217">
        <v>20</v>
      </c>
      <c r="I217">
        <v>35140</v>
      </c>
      <c r="J217" t="str">
        <v>Yes</v>
      </c>
      <c r="K217">
        <v>2108.4</v>
      </c>
      <c r="L217">
        <v>15461.599999999999</v>
      </c>
      <c r="M217">
        <v>45288</v>
      </c>
      <c r="N217" t="str">
        <v>Medium</v>
      </c>
      <c r="O217" t="str">
        <v>Government</v>
      </c>
      <c r="P217">
        <v>0.23</v>
      </c>
    </row>
    <row r="218" spans="3:16" x14ac:dyDescent="0.25">
      <c r="C218">
        <v>43457</v>
      </c>
      <c r="D218" t="str">
        <v>Netherlands</v>
      </c>
      <c r="E218" t="str">
        <v>Montana</v>
      </c>
      <c r="F218">
        <v>2665.5</v>
      </c>
      <c r="G218">
        <v>5</v>
      </c>
      <c r="H218">
        <v>125</v>
      </c>
      <c r="I218">
        <v>333187.5</v>
      </c>
      <c r="J218" t="str">
        <v>Yes</v>
      </c>
      <c r="K218">
        <v>0</v>
      </c>
      <c r="L218">
        <v>13327.5</v>
      </c>
      <c r="M218">
        <v>45289</v>
      </c>
      <c r="N218" t="str">
        <v>None</v>
      </c>
      <c r="O218" t="str">
        <v>Enterprise</v>
      </c>
      <c r="P218">
        <v>0.2</v>
      </c>
    </row>
    <row r="219" spans="3:16" x14ac:dyDescent="0.25">
      <c r="C219">
        <v>75754</v>
      </c>
      <c r="D219" t="str">
        <v>Spain</v>
      </c>
      <c r="E219" t="str">
        <v>Montana</v>
      </c>
      <c r="F219">
        <v>2157</v>
      </c>
      <c r="G219">
        <v>5</v>
      </c>
      <c r="H219">
        <v>15</v>
      </c>
      <c r="I219">
        <v>32355</v>
      </c>
      <c r="J219" t="str">
        <v>Yes</v>
      </c>
      <c r="K219">
        <v>3559.05</v>
      </c>
      <c r="L219">
        <v>7225.9500000000007</v>
      </c>
      <c r="M219">
        <v>45292</v>
      </c>
      <c r="N219" t="str">
        <v>High</v>
      </c>
      <c r="O219" t="str">
        <v>Midmarket</v>
      </c>
      <c r="P219">
        <v>0.22</v>
      </c>
    </row>
    <row r="220" spans="3:16" x14ac:dyDescent="0.25">
      <c r="C220">
        <v>15265</v>
      </c>
      <c r="D220" t="str">
        <v>France</v>
      </c>
      <c r="E220" t="str">
        <v>Montana</v>
      </c>
      <c r="F220">
        <v>1773</v>
      </c>
      <c r="G220">
        <v>5</v>
      </c>
      <c r="H220">
        <v>300</v>
      </c>
      <c r="I220">
        <v>531900</v>
      </c>
      <c r="J220" t="str">
        <v>Yes</v>
      </c>
      <c r="K220">
        <v>63828</v>
      </c>
      <c r="L220">
        <v>24822</v>
      </c>
      <c r="M220">
        <v>45295</v>
      </c>
      <c r="N220" t="str">
        <v>High</v>
      </c>
      <c r="O220" t="str">
        <v>Small Business</v>
      </c>
      <c r="P220">
        <v>0.23</v>
      </c>
    </row>
    <row r="221" spans="3:16" x14ac:dyDescent="0.25">
      <c r="C221">
        <v>68950</v>
      </c>
      <c r="D221" t="str">
        <v>Ireland</v>
      </c>
      <c r="E221" t="str">
        <v>Montana</v>
      </c>
      <c r="F221">
        <v>2313</v>
      </c>
      <c r="G221">
        <v>5</v>
      </c>
      <c r="H221">
        <v>350</v>
      </c>
      <c r="I221">
        <v>809550</v>
      </c>
      <c r="J221" t="str">
        <v>Yes</v>
      </c>
      <c r="K221">
        <v>80955</v>
      </c>
      <c r="L221">
        <v>127215</v>
      </c>
      <c r="M221">
        <v>45297</v>
      </c>
      <c r="N221" t="str">
        <v>High</v>
      </c>
      <c r="O221" t="str">
        <v>Government</v>
      </c>
      <c r="P221">
        <v>0.18</v>
      </c>
    </row>
    <row r="222" spans="3:16" x14ac:dyDescent="0.25">
      <c r="C222">
        <v>57071</v>
      </c>
      <c r="D222" t="str">
        <v>Netherlands</v>
      </c>
      <c r="E222" t="str">
        <v>Montana</v>
      </c>
      <c r="F222">
        <v>708</v>
      </c>
      <c r="G222">
        <v>5</v>
      </c>
      <c r="H222">
        <v>20</v>
      </c>
      <c r="I222">
        <v>14160</v>
      </c>
      <c r="J222" t="str">
        <v>Yes</v>
      </c>
      <c r="K222">
        <v>1132.8</v>
      </c>
      <c r="L222">
        <v>5947.2000000000007</v>
      </c>
      <c r="M222">
        <v>45299</v>
      </c>
      <c r="N222" t="str">
        <v>Medium</v>
      </c>
      <c r="O222" t="str">
        <v>Government</v>
      </c>
      <c r="P222">
        <v>0.2</v>
      </c>
    </row>
    <row r="223" spans="3:16" x14ac:dyDescent="0.25">
      <c r="C223">
        <v>99492</v>
      </c>
      <c r="D223" t="str">
        <v>Netherlands</v>
      </c>
      <c r="E223" t="str">
        <v>Montana</v>
      </c>
      <c r="F223">
        <v>2851</v>
      </c>
      <c r="G223">
        <v>5</v>
      </c>
      <c r="H223">
        <v>7</v>
      </c>
      <c r="I223">
        <v>19957</v>
      </c>
      <c r="J223" t="str">
        <v>Yes</v>
      </c>
      <c r="K223">
        <v>798.28</v>
      </c>
      <c r="L223">
        <v>4903.7200000000012</v>
      </c>
      <c r="M223">
        <v>45302</v>
      </c>
      <c r="N223" t="str">
        <v>Low</v>
      </c>
      <c r="O223" t="str">
        <v>Government</v>
      </c>
      <c r="P223">
        <v>0.2</v>
      </c>
    </row>
    <row r="224" spans="3:16" x14ac:dyDescent="0.25">
      <c r="C224">
        <v>75204</v>
      </c>
      <c r="D224" t="str">
        <v>Ireland</v>
      </c>
      <c r="E224" t="str">
        <v>Montana</v>
      </c>
      <c r="F224">
        <v>1899</v>
      </c>
      <c r="G224">
        <v>5</v>
      </c>
      <c r="H224">
        <v>20</v>
      </c>
      <c r="I224">
        <v>37980</v>
      </c>
      <c r="J224" t="str">
        <v>No</v>
      </c>
      <c r="K224">
        <v>0</v>
      </c>
      <c r="L224">
        <v>18990</v>
      </c>
      <c r="M224">
        <v>45311</v>
      </c>
      <c r="N224" t="str">
        <v>None</v>
      </c>
      <c r="O224" t="str">
        <v>Government</v>
      </c>
      <c r="P224">
        <v>0.18</v>
      </c>
    </row>
    <row r="225" spans="3:16" x14ac:dyDescent="0.25">
      <c r="C225">
        <v>41771</v>
      </c>
      <c r="D225" t="str">
        <v>Germany</v>
      </c>
      <c r="E225" t="str">
        <v>Montana</v>
      </c>
      <c r="F225">
        <v>1199</v>
      </c>
      <c r="G225">
        <v>5</v>
      </c>
      <c r="H225">
        <v>350</v>
      </c>
      <c r="I225">
        <v>419650</v>
      </c>
      <c r="J225" t="str">
        <v>No</v>
      </c>
      <c r="K225">
        <v>58751</v>
      </c>
      <c r="L225">
        <v>49159</v>
      </c>
      <c r="M225">
        <v>45312</v>
      </c>
      <c r="N225" t="str">
        <v>High</v>
      </c>
      <c r="O225" t="str">
        <v>Government</v>
      </c>
      <c r="P225">
        <v>0.19</v>
      </c>
    </row>
    <row r="226" spans="3:16" x14ac:dyDescent="0.25">
      <c r="C226">
        <v>17880</v>
      </c>
      <c r="D226" t="str">
        <v>Italy</v>
      </c>
      <c r="E226" t="str">
        <v>Montana</v>
      </c>
      <c r="F226">
        <v>2328</v>
      </c>
      <c r="G226">
        <v>5</v>
      </c>
      <c r="H226">
        <v>7</v>
      </c>
      <c r="I226">
        <v>16296</v>
      </c>
      <c r="J226" t="str">
        <v>Yes</v>
      </c>
      <c r="K226">
        <v>1629.6</v>
      </c>
      <c r="L226">
        <v>3026.3999999999996</v>
      </c>
      <c r="M226">
        <v>45314</v>
      </c>
      <c r="N226" t="str">
        <v>High</v>
      </c>
      <c r="O226" t="str">
        <v>Government</v>
      </c>
      <c r="P226">
        <v>0.24</v>
      </c>
    </row>
    <row r="227" spans="3:16" x14ac:dyDescent="0.25">
      <c r="C227">
        <v>71814</v>
      </c>
      <c r="D227" t="str">
        <v>Spain</v>
      </c>
      <c r="E227" t="str">
        <v>Montana</v>
      </c>
      <c r="F227">
        <v>720</v>
      </c>
      <c r="G227">
        <v>5</v>
      </c>
      <c r="H227">
        <v>350</v>
      </c>
      <c r="I227">
        <v>252000</v>
      </c>
      <c r="J227" t="str">
        <v>Yes</v>
      </c>
      <c r="K227">
        <v>12600</v>
      </c>
      <c r="L227">
        <v>52200</v>
      </c>
      <c r="M227">
        <v>45315</v>
      </c>
      <c r="N227" t="str">
        <v>Medium</v>
      </c>
      <c r="O227" t="str">
        <v>Government</v>
      </c>
      <c r="P227">
        <v>0.22</v>
      </c>
    </row>
    <row r="228" spans="3:16" x14ac:dyDescent="0.25">
      <c r="C228">
        <v>39623</v>
      </c>
      <c r="D228" t="str">
        <v>Netherlands</v>
      </c>
      <c r="E228" t="str">
        <v>Montana</v>
      </c>
      <c r="F228">
        <v>2300</v>
      </c>
      <c r="G228">
        <v>5</v>
      </c>
      <c r="H228">
        <v>15</v>
      </c>
      <c r="I228">
        <v>34500</v>
      </c>
      <c r="J228" t="str">
        <v>Yes</v>
      </c>
      <c r="K228">
        <v>4830</v>
      </c>
      <c r="L228">
        <v>6670</v>
      </c>
      <c r="M228">
        <v>45316</v>
      </c>
      <c r="N228" t="str">
        <v>High</v>
      </c>
      <c r="O228" t="str">
        <v>Midmarket</v>
      </c>
      <c r="P228">
        <v>0.2</v>
      </c>
    </row>
    <row r="229" spans="3:16" x14ac:dyDescent="0.25">
      <c r="C229">
        <v>89163</v>
      </c>
      <c r="D229" t="str">
        <v>Germany</v>
      </c>
      <c r="E229" t="str">
        <v>Montana</v>
      </c>
      <c r="F229">
        <v>1958</v>
      </c>
      <c r="G229">
        <v>5</v>
      </c>
      <c r="H229">
        <v>7</v>
      </c>
      <c r="I229">
        <v>13706</v>
      </c>
      <c r="J229" t="str">
        <v>Yes</v>
      </c>
      <c r="K229">
        <v>411.18</v>
      </c>
      <c r="L229">
        <v>3504.8199999999997</v>
      </c>
      <c r="M229">
        <v>45320</v>
      </c>
      <c r="N229" t="str">
        <v>Low</v>
      </c>
      <c r="O229" t="str">
        <v>Government</v>
      </c>
      <c r="P229">
        <v>0.19</v>
      </c>
    </row>
    <row r="230" spans="3:16" x14ac:dyDescent="0.25">
      <c r="C230">
        <v>18114</v>
      </c>
      <c r="D230" t="str">
        <v>Ireland</v>
      </c>
      <c r="E230" t="str">
        <v>Montana</v>
      </c>
      <c r="F230">
        <v>2342</v>
      </c>
      <c r="G230">
        <v>5</v>
      </c>
      <c r="H230">
        <v>12</v>
      </c>
      <c r="I230">
        <v>28104</v>
      </c>
      <c r="J230" t="str">
        <v>No</v>
      </c>
      <c r="K230">
        <v>1967.28</v>
      </c>
      <c r="L230">
        <v>19110.72</v>
      </c>
      <c r="M230">
        <v>45329</v>
      </c>
      <c r="N230" t="str">
        <v>Medium</v>
      </c>
      <c r="O230" t="str">
        <v>Channel Partners</v>
      </c>
      <c r="P230">
        <v>0.18</v>
      </c>
    </row>
    <row r="231" spans="3:16" x14ac:dyDescent="0.25">
      <c r="C231">
        <v>93358</v>
      </c>
      <c r="D231" t="str">
        <v>Netherlands</v>
      </c>
      <c r="E231" t="str">
        <v>Montana</v>
      </c>
      <c r="F231">
        <v>2518</v>
      </c>
      <c r="G231">
        <v>5</v>
      </c>
      <c r="H231">
        <v>12</v>
      </c>
      <c r="I231">
        <v>30216</v>
      </c>
      <c r="J231" t="str">
        <v>Yes</v>
      </c>
      <c r="K231">
        <v>0</v>
      </c>
      <c r="L231">
        <v>22662</v>
      </c>
      <c r="M231">
        <v>45336</v>
      </c>
      <c r="N231" t="str">
        <v>None</v>
      </c>
      <c r="O231" t="str">
        <v>Channel Partners</v>
      </c>
      <c r="P231">
        <v>0.2</v>
      </c>
    </row>
    <row r="232" spans="3:16" x14ac:dyDescent="0.25">
      <c r="C232">
        <v>85014</v>
      </c>
      <c r="D232" t="str">
        <v>Spain</v>
      </c>
      <c r="E232" t="str">
        <v>Montana</v>
      </c>
      <c r="F232">
        <v>2340</v>
      </c>
      <c r="G232">
        <v>5</v>
      </c>
      <c r="H232">
        <v>12</v>
      </c>
      <c r="I232">
        <v>28080</v>
      </c>
      <c r="J232" t="str">
        <v>No</v>
      </c>
      <c r="K232">
        <v>1965.6</v>
      </c>
      <c r="L232">
        <v>19094.400000000001</v>
      </c>
      <c r="M232">
        <v>45337</v>
      </c>
      <c r="N232" t="str">
        <v>Medium</v>
      </c>
      <c r="O232" t="str">
        <v>Channel Partners</v>
      </c>
      <c r="P232">
        <v>0.22</v>
      </c>
    </row>
    <row r="233" spans="3:16" x14ac:dyDescent="0.25">
      <c r="C233">
        <v>12276</v>
      </c>
      <c r="D233" t="str">
        <v>Ireland</v>
      </c>
      <c r="E233" t="str">
        <v>Montana</v>
      </c>
      <c r="F233">
        <v>980</v>
      </c>
      <c r="G233">
        <v>5</v>
      </c>
      <c r="H233">
        <v>350</v>
      </c>
      <c r="I233">
        <v>343000</v>
      </c>
      <c r="J233" t="str">
        <v>No</v>
      </c>
      <c r="K233">
        <v>20580</v>
      </c>
      <c r="L233">
        <v>67620</v>
      </c>
      <c r="M233">
        <v>45340</v>
      </c>
      <c r="N233" t="str">
        <v>Medium</v>
      </c>
      <c r="O233" t="str">
        <v>Government</v>
      </c>
      <c r="P233">
        <v>0.18</v>
      </c>
    </row>
    <row r="234" spans="3:16" x14ac:dyDescent="0.25">
      <c r="C234">
        <v>13656</v>
      </c>
      <c r="D234" t="str">
        <v>France</v>
      </c>
      <c r="E234" t="str">
        <v>Montana</v>
      </c>
      <c r="F234">
        <v>1901</v>
      </c>
      <c r="G234">
        <v>5</v>
      </c>
      <c r="H234">
        <v>12</v>
      </c>
      <c r="I234">
        <v>22812</v>
      </c>
      <c r="J234" t="str">
        <v>No</v>
      </c>
      <c r="K234">
        <v>684.36</v>
      </c>
      <c r="L234">
        <v>16424.64</v>
      </c>
      <c r="M234">
        <v>45351</v>
      </c>
      <c r="N234" t="str">
        <v>Low</v>
      </c>
      <c r="O234" t="str">
        <v>Channel Partners</v>
      </c>
      <c r="P234">
        <v>0.23</v>
      </c>
    </row>
    <row r="235" spans="3:16" x14ac:dyDescent="0.25">
      <c r="C235">
        <v>18671</v>
      </c>
      <c r="D235" t="str">
        <v>France</v>
      </c>
      <c r="E235" t="str">
        <v>Montana</v>
      </c>
      <c r="F235">
        <v>1666</v>
      </c>
      <c r="G235">
        <v>5</v>
      </c>
      <c r="H235">
        <v>350</v>
      </c>
      <c r="I235">
        <v>583100</v>
      </c>
      <c r="J235" t="str">
        <v>Yes</v>
      </c>
      <c r="K235">
        <v>52479</v>
      </c>
      <c r="L235">
        <v>97461</v>
      </c>
      <c r="M235">
        <v>45355</v>
      </c>
      <c r="N235" t="str">
        <v>Medium</v>
      </c>
      <c r="O235" t="str">
        <v>Government</v>
      </c>
      <c r="P235">
        <v>0.23</v>
      </c>
    </row>
    <row r="236" spans="3:16" x14ac:dyDescent="0.25">
      <c r="C236">
        <v>77275</v>
      </c>
      <c r="D236" t="str">
        <v>Spain</v>
      </c>
      <c r="E236" t="str">
        <v>Montana</v>
      </c>
      <c r="F236">
        <v>1660</v>
      </c>
      <c r="G236">
        <v>5</v>
      </c>
      <c r="H236">
        <v>125</v>
      </c>
      <c r="I236">
        <v>207500</v>
      </c>
      <c r="J236" t="str">
        <v>Yes</v>
      </c>
      <c r="K236">
        <v>4150</v>
      </c>
      <c r="L236">
        <v>4150</v>
      </c>
      <c r="M236">
        <v>45355</v>
      </c>
      <c r="N236" t="str">
        <v>Low</v>
      </c>
      <c r="O236" t="str">
        <v>Enterprise</v>
      </c>
      <c r="P236">
        <v>0.22</v>
      </c>
    </row>
    <row r="237" spans="3:16" x14ac:dyDescent="0.25">
      <c r="C237">
        <v>76758</v>
      </c>
      <c r="D237" t="str">
        <v>Spain</v>
      </c>
      <c r="E237" t="str">
        <v>Montana</v>
      </c>
      <c r="F237">
        <v>1368</v>
      </c>
      <c r="G237">
        <v>5</v>
      </c>
      <c r="H237">
        <v>7</v>
      </c>
      <c r="I237">
        <v>9576</v>
      </c>
      <c r="J237" t="str">
        <v>Yes</v>
      </c>
      <c r="K237">
        <v>1436.4</v>
      </c>
      <c r="L237">
        <v>1299.6000000000004</v>
      </c>
      <c r="M237">
        <v>45373</v>
      </c>
      <c r="N237" t="str">
        <v>High</v>
      </c>
      <c r="O237" t="str">
        <v>Government</v>
      </c>
      <c r="P237">
        <v>0.22</v>
      </c>
    </row>
    <row r="238" spans="3:16" x14ac:dyDescent="0.25">
      <c r="C238">
        <v>86228</v>
      </c>
      <c r="D238" t="str">
        <v>Spain</v>
      </c>
      <c r="E238" t="str">
        <v>Montana</v>
      </c>
      <c r="F238">
        <v>1715</v>
      </c>
      <c r="G238">
        <v>5</v>
      </c>
      <c r="H238">
        <v>20</v>
      </c>
      <c r="I238">
        <v>34300</v>
      </c>
      <c r="J238" t="str">
        <v>No</v>
      </c>
      <c r="K238">
        <v>4116</v>
      </c>
      <c r="L238">
        <v>13034</v>
      </c>
      <c r="M238">
        <v>45381</v>
      </c>
      <c r="N238" t="str">
        <v>High</v>
      </c>
      <c r="O238" t="str">
        <v>Government</v>
      </c>
      <c r="P238">
        <v>0.22</v>
      </c>
    </row>
    <row r="239" spans="3:16" x14ac:dyDescent="0.25">
      <c r="C239">
        <v>46336</v>
      </c>
      <c r="D239" t="str">
        <v>Ireland</v>
      </c>
      <c r="E239" t="str">
        <v>Montana</v>
      </c>
      <c r="F239">
        <v>1298</v>
      </c>
      <c r="G239">
        <v>5</v>
      </c>
      <c r="H239">
        <v>7</v>
      </c>
      <c r="I239">
        <v>9086</v>
      </c>
      <c r="J239" t="str">
        <v>No</v>
      </c>
      <c r="K239">
        <v>1181.18</v>
      </c>
      <c r="L239">
        <v>1414.8199999999997</v>
      </c>
      <c r="M239">
        <v>45383</v>
      </c>
      <c r="N239" t="str">
        <v>High</v>
      </c>
      <c r="O239" t="str">
        <v>Government</v>
      </c>
      <c r="P239">
        <v>0.18</v>
      </c>
    </row>
    <row r="240" spans="3:16" x14ac:dyDescent="0.25">
      <c r="C240">
        <v>89782</v>
      </c>
      <c r="D240" t="str">
        <v>Netherlands</v>
      </c>
      <c r="E240" t="str">
        <v>Montana</v>
      </c>
      <c r="F240">
        <v>1283</v>
      </c>
      <c r="G240">
        <v>5</v>
      </c>
      <c r="H240">
        <v>300</v>
      </c>
      <c r="I240">
        <v>384900</v>
      </c>
      <c r="J240" t="str">
        <v>No</v>
      </c>
      <c r="K240">
        <v>30792</v>
      </c>
      <c r="L240">
        <v>33358</v>
      </c>
      <c r="M240">
        <v>45395</v>
      </c>
      <c r="N240" t="str">
        <v>Medium</v>
      </c>
      <c r="O240" t="str">
        <v>Small Business</v>
      </c>
      <c r="P240">
        <v>0.2</v>
      </c>
    </row>
    <row r="241" spans="3:16" x14ac:dyDescent="0.25">
      <c r="C241">
        <v>32242</v>
      </c>
      <c r="D241" t="str">
        <v>Germany</v>
      </c>
      <c r="E241" t="str">
        <v>Montana</v>
      </c>
      <c r="F241">
        <v>2342</v>
      </c>
      <c r="G241">
        <v>5</v>
      </c>
      <c r="H241">
        <v>12</v>
      </c>
      <c r="I241">
        <v>28104</v>
      </c>
      <c r="J241" t="str">
        <v>No</v>
      </c>
      <c r="K241">
        <v>1405.2</v>
      </c>
      <c r="L241">
        <v>19672.8</v>
      </c>
      <c r="M241">
        <v>45398</v>
      </c>
      <c r="N241" t="str">
        <v>Medium</v>
      </c>
      <c r="O241" t="str">
        <v>Channel Partners</v>
      </c>
      <c r="P241">
        <v>0.19</v>
      </c>
    </row>
    <row r="242" spans="3:16" x14ac:dyDescent="0.25">
      <c r="C242">
        <v>63545</v>
      </c>
      <c r="D242" t="str">
        <v>Ireland</v>
      </c>
      <c r="E242" t="str">
        <v>Montana</v>
      </c>
      <c r="F242">
        <v>663</v>
      </c>
      <c r="G242">
        <v>5</v>
      </c>
      <c r="H242">
        <v>125</v>
      </c>
      <c r="I242">
        <v>82875</v>
      </c>
      <c r="J242" t="str">
        <v>No</v>
      </c>
      <c r="K242">
        <v>828.75</v>
      </c>
      <c r="L242">
        <v>2486.25</v>
      </c>
      <c r="M242">
        <v>45404</v>
      </c>
      <c r="N242" t="str">
        <v>Low</v>
      </c>
      <c r="O242" t="str">
        <v>Enterprise</v>
      </c>
      <c r="P242">
        <v>0.18</v>
      </c>
    </row>
    <row r="243" spans="3:16" x14ac:dyDescent="0.25">
      <c r="C243">
        <v>81421</v>
      </c>
      <c r="D243" t="str">
        <v>Italy</v>
      </c>
      <c r="E243" t="str">
        <v>Montana</v>
      </c>
      <c r="F243">
        <v>677</v>
      </c>
      <c r="G243">
        <v>5</v>
      </c>
      <c r="H243">
        <v>15</v>
      </c>
      <c r="I243">
        <v>10155</v>
      </c>
      <c r="J243" t="str">
        <v>No</v>
      </c>
      <c r="K243">
        <v>1218.5999999999999</v>
      </c>
      <c r="L243">
        <v>2166.3999999999996</v>
      </c>
      <c r="M243">
        <v>45404</v>
      </c>
      <c r="N243" t="str">
        <v>High</v>
      </c>
      <c r="O243" t="str">
        <v>Midmarket</v>
      </c>
      <c r="P243">
        <v>0.24</v>
      </c>
    </row>
    <row r="244" spans="3:16" x14ac:dyDescent="0.25">
      <c r="C244">
        <v>83502</v>
      </c>
      <c r="D244" t="str">
        <v>Germany</v>
      </c>
      <c r="E244" t="str">
        <v>Montana</v>
      </c>
      <c r="F244">
        <v>2992</v>
      </c>
      <c r="G244">
        <v>5</v>
      </c>
      <c r="H244">
        <v>20</v>
      </c>
      <c r="I244">
        <v>59840</v>
      </c>
      <c r="J244" t="str">
        <v>No</v>
      </c>
      <c r="K244">
        <v>6582.4</v>
      </c>
      <c r="L244">
        <v>23337.599999999999</v>
      </c>
      <c r="M244">
        <v>45404</v>
      </c>
      <c r="N244" t="str">
        <v>High</v>
      </c>
      <c r="O244" t="str">
        <v>Government</v>
      </c>
      <c r="P244">
        <v>0.19</v>
      </c>
    </row>
    <row r="245" spans="3:16" x14ac:dyDescent="0.25">
      <c r="C245">
        <v>31236</v>
      </c>
      <c r="D245" t="str">
        <v>Germany</v>
      </c>
      <c r="E245" t="str">
        <v>Montana</v>
      </c>
      <c r="F245">
        <v>1706</v>
      </c>
      <c r="G245">
        <v>5</v>
      </c>
      <c r="H245">
        <v>125</v>
      </c>
      <c r="I245">
        <v>213250</v>
      </c>
      <c r="J245" t="str">
        <v>No</v>
      </c>
      <c r="K245">
        <v>6397.5</v>
      </c>
      <c r="L245">
        <v>2132.5</v>
      </c>
      <c r="M245">
        <v>45408</v>
      </c>
      <c r="N245" t="str">
        <v>Low</v>
      </c>
      <c r="O245" t="str">
        <v>Enterprise</v>
      </c>
      <c r="P245">
        <v>0.19</v>
      </c>
    </row>
    <row r="246" spans="3:16" x14ac:dyDescent="0.25">
      <c r="C246">
        <v>28680</v>
      </c>
      <c r="D246" t="str">
        <v>Germany</v>
      </c>
      <c r="E246" t="str">
        <v>Montana</v>
      </c>
      <c r="F246">
        <v>1545</v>
      </c>
      <c r="G246">
        <v>5</v>
      </c>
      <c r="H246">
        <v>12</v>
      </c>
      <c r="I246">
        <v>18540</v>
      </c>
      <c r="J246" t="str">
        <v>Yes</v>
      </c>
      <c r="K246">
        <v>0</v>
      </c>
      <c r="L246">
        <v>13905</v>
      </c>
      <c r="M246">
        <v>45414</v>
      </c>
      <c r="N246" t="str">
        <v>None</v>
      </c>
      <c r="O246" t="str">
        <v>Channel Partners</v>
      </c>
      <c r="P246">
        <v>0.19</v>
      </c>
    </row>
    <row r="247" spans="3:16" x14ac:dyDescent="0.25">
      <c r="C247">
        <v>70172</v>
      </c>
      <c r="D247" t="str">
        <v>Germany</v>
      </c>
      <c r="E247" t="str">
        <v>Montana</v>
      </c>
      <c r="F247">
        <v>2146</v>
      </c>
      <c r="G247">
        <v>5</v>
      </c>
      <c r="H247">
        <v>7</v>
      </c>
      <c r="I247">
        <v>15022</v>
      </c>
      <c r="J247" t="str">
        <v>No</v>
      </c>
      <c r="K247">
        <v>0</v>
      </c>
      <c r="L247">
        <v>4292</v>
      </c>
      <c r="M247">
        <v>45419</v>
      </c>
      <c r="N247" t="str">
        <v>None</v>
      </c>
      <c r="O247" t="str">
        <v>Government</v>
      </c>
      <c r="P247">
        <v>0.19</v>
      </c>
    </row>
    <row r="248" spans="3:16" x14ac:dyDescent="0.25">
      <c r="C248">
        <v>50960</v>
      </c>
      <c r="D248" t="str">
        <v>Germany</v>
      </c>
      <c r="E248" t="str">
        <v>Montana</v>
      </c>
      <c r="F248">
        <v>334</v>
      </c>
      <c r="G248">
        <v>5</v>
      </c>
      <c r="H248">
        <v>300</v>
      </c>
      <c r="I248">
        <v>100200</v>
      </c>
      <c r="J248" t="str">
        <v>Yes</v>
      </c>
      <c r="K248">
        <v>9018</v>
      </c>
      <c r="L248">
        <v>7682</v>
      </c>
      <c r="M248">
        <v>45421</v>
      </c>
      <c r="N248" t="str">
        <v>Medium</v>
      </c>
      <c r="O248" t="str">
        <v>Small Business</v>
      </c>
      <c r="P248">
        <v>0.19</v>
      </c>
    </row>
    <row r="249" spans="3:16" x14ac:dyDescent="0.25">
      <c r="C249">
        <v>45863</v>
      </c>
      <c r="D249" t="str">
        <v>Germany</v>
      </c>
      <c r="E249" t="str">
        <v>Montana</v>
      </c>
      <c r="F249">
        <v>645</v>
      </c>
      <c r="G249">
        <v>5</v>
      </c>
      <c r="H249">
        <v>20</v>
      </c>
      <c r="I249">
        <v>12900</v>
      </c>
      <c r="J249" t="str">
        <v>No</v>
      </c>
      <c r="K249">
        <v>1032</v>
      </c>
      <c r="L249">
        <v>5418</v>
      </c>
      <c r="M249">
        <v>45422</v>
      </c>
      <c r="N249" t="str">
        <v>Medium</v>
      </c>
      <c r="O249" t="str">
        <v>Government</v>
      </c>
      <c r="P249">
        <v>0.19</v>
      </c>
    </row>
    <row r="250" spans="3:16" x14ac:dyDescent="0.25">
      <c r="C250">
        <v>30707</v>
      </c>
      <c r="D250" t="str">
        <v>Spain</v>
      </c>
      <c r="E250" t="str">
        <v>Montana</v>
      </c>
      <c r="F250">
        <v>958</v>
      </c>
      <c r="G250">
        <v>5</v>
      </c>
      <c r="H250">
        <v>300</v>
      </c>
      <c r="I250">
        <v>287400</v>
      </c>
      <c r="J250" t="str">
        <v>Yes</v>
      </c>
      <c r="K250">
        <v>0</v>
      </c>
      <c r="L250">
        <v>47900</v>
      </c>
      <c r="M250">
        <v>45429</v>
      </c>
      <c r="N250" t="str">
        <v>None</v>
      </c>
      <c r="O250" t="str">
        <v>Small Business</v>
      </c>
      <c r="P250">
        <v>0.22</v>
      </c>
    </row>
    <row r="251" spans="3:16" x14ac:dyDescent="0.25">
      <c r="C251">
        <v>71414</v>
      </c>
      <c r="D251" t="str">
        <v>Netherlands</v>
      </c>
      <c r="E251" t="str">
        <v>Montana</v>
      </c>
      <c r="F251">
        <v>1249</v>
      </c>
      <c r="G251">
        <v>5</v>
      </c>
      <c r="H251">
        <v>20</v>
      </c>
      <c r="I251">
        <v>24980</v>
      </c>
      <c r="J251" t="str">
        <v>No</v>
      </c>
      <c r="K251">
        <v>3247.4</v>
      </c>
      <c r="L251">
        <v>9242.5999999999985</v>
      </c>
      <c r="M251">
        <v>45436</v>
      </c>
      <c r="N251" t="str">
        <v>High</v>
      </c>
      <c r="O251" t="str">
        <v>Government</v>
      </c>
      <c r="P251">
        <v>0.2</v>
      </c>
    </row>
    <row r="252" spans="3:16" x14ac:dyDescent="0.25">
      <c r="C252">
        <v>60714</v>
      </c>
      <c r="D252" t="str">
        <v>Spain</v>
      </c>
      <c r="E252" t="str">
        <v>Montana</v>
      </c>
      <c r="F252">
        <v>690</v>
      </c>
      <c r="G252">
        <v>5</v>
      </c>
      <c r="H252">
        <v>12</v>
      </c>
      <c r="I252">
        <v>8280</v>
      </c>
      <c r="J252" t="str">
        <v>Yes</v>
      </c>
      <c r="K252">
        <v>165.6</v>
      </c>
      <c r="L252">
        <v>6044.4</v>
      </c>
      <c r="M252">
        <v>45438</v>
      </c>
      <c r="N252" t="str">
        <v>Low</v>
      </c>
      <c r="O252" t="str">
        <v>Channel Partners</v>
      </c>
      <c r="P252">
        <v>0.22</v>
      </c>
    </row>
    <row r="253" spans="3:16" x14ac:dyDescent="0.25">
      <c r="C253">
        <v>42904</v>
      </c>
      <c r="D253" t="str">
        <v>Spain</v>
      </c>
      <c r="E253" t="str">
        <v>Montana</v>
      </c>
      <c r="F253">
        <v>604</v>
      </c>
      <c r="G253">
        <v>5</v>
      </c>
      <c r="H253">
        <v>12</v>
      </c>
      <c r="I253">
        <v>7248</v>
      </c>
      <c r="J253" t="str">
        <v>No</v>
      </c>
      <c r="K253">
        <v>942.24</v>
      </c>
      <c r="L253">
        <v>4493.76</v>
      </c>
      <c r="M253">
        <v>45442</v>
      </c>
      <c r="N253" t="str">
        <v>High</v>
      </c>
      <c r="O253" t="str">
        <v>Channel Partners</v>
      </c>
      <c r="P253">
        <v>0.22</v>
      </c>
    </row>
    <row r="254" spans="3:16" x14ac:dyDescent="0.25">
      <c r="C254">
        <v>34641</v>
      </c>
      <c r="D254" t="str">
        <v>Germany</v>
      </c>
      <c r="E254" t="str">
        <v>Montana</v>
      </c>
      <c r="F254">
        <v>1859</v>
      </c>
      <c r="G254">
        <v>5</v>
      </c>
      <c r="H254">
        <v>300</v>
      </c>
      <c r="I254">
        <v>557700</v>
      </c>
      <c r="J254" t="str">
        <v>Yes</v>
      </c>
      <c r="K254">
        <v>22308</v>
      </c>
      <c r="L254">
        <v>70642</v>
      </c>
      <c r="M254">
        <v>45445</v>
      </c>
      <c r="N254" t="str">
        <v>Low</v>
      </c>
      <c r="O254" t="str">
        <v>Small Business</v>
      </c>
      <c r="P254">
        <v>0.19</v>
      </c>
    </row>
    <row r="255" spans="3:16" x14ac:dyDescent="0.25">
      <c r="C255">
        <v>66977</v>
      </c>
      <c r="D255" t="str">
        <v>Italy</v>
      </c>
      <c r="E255" t="str">
        <v>Montana</v>
      </c>
      <c r="F255">
        <v>2301</v>
      </c>
      <c r="G255">
        <v>5</v>
      </c>
      <c r="H255">
        <v>300</v>
      </c>
      <c r="I255">
        <v>690300</v>
      </c>
      <c r="J255" t="str">
        <v>No</v>
      </c>
      <c r="K255">
        <v>6903</v>
      </c>
      <c r="L255">
        <v>108147</v>
      </c>
      <c r="M255">
        <v>45445</v>
      </c>
      <c r="N255" t="str">
        <v>Low</v>
      </c>
      <c r="O255" t="str">
        <v>Small Business</v>
      </c>
      <c r="P255">
        <v>0.24</v>
      </c>
    </row>
    <row r="256" spans="3:16" x14ac:dyDescent="0.25">
      <c r="C256">
        <v>47986</v>
      </c>
      <c r="D256" t="str">
        <v>Ireland</v>
      </c>
      <c r="E256" t="str">
        <v>Montana</v>
      </c>
      <c r="F256">
        <v>2072</v>
      </c>
      <c r="G256">
        <v>5</v>
      </c>
      <c r="H256">
        <v>15</v>
      </c>
      <c r="I256">
        <v>31080</v>
      </c>
      <c r="J256" t="str">
        <v>No</v>
      </c>
      <c r="K256">
        <v>3108</v>
      </c>
      <c r="L256">
        <v>7252</v>
      </c>
      <c r="M256">
        <v>45451</v>
      </c>
      <c r="N256" t="str">
        <v>High</v>
      </c>
      <c r="O256" t="str">
        <v>Midmarket</v>
      </c>
      <c r="P256">
        <v>0.18</v>
      </c>
    </row>
    <row r="257" spans="3:16" x14ac:dyDescent="0.25">
      <c r="C257">
        <v>61192</v>
      </c>
      <c r="D257" t="str">
        <v>Ireland</v>
      </c>
      <c r="E257" t="str">
        <v>Montana</v>
      </c>
      <c r="F257">
        <v>711</v>
      </c>
      <c r="G257">
        <v>5</v>
      </c>
      <c r="H257">
        <v>15</v>
      </c>
      <c r="I257">
        <v>10665</v>
      </c>
      <c r="J257" t="str">
        <v>No</v>
      </c>
      <c r="K257">
        <v>853.2</v>
      </c>
      <c r="L257">
        <v>2701.7999999999993</v>
      </c>
      <c r="M257">
        <v>45452</v>
      </c>
      <c r="N257" t="str">
        <v>Medium</v>
      </c>
      <c r="O257" t="str">
        <v>Midmarket</v>
      </c>
      <c r="P257">
        <v>0.18</v>
      </c>
    </row>
    <row r="258" spans="3:16" x14ac:dyDescent="0.25">
      <c r="C258">
        <v>40479</v>
      </c>
      <c r="D258" t="str">
        <v>Italy</v>
      </c>
      <c r="E258" t="str">
        <v>Montana</v>
      </c>
      <c r="F258">
        <v>615</v>
      </c>
      <c r="G258">
        <v>5</v>
      </c>
      <c r="H258">
        <v>15</v>
      </c>
      <c r="I258">
        <v>9225</v>
      </c>
      <c r="J258" t="str">
        <v>Yes</v>
      </c>
      <c r="K258">
        <v>0</v>
      </c>
      <c r="L258">
        <v>3075</v>
      </c>
      <c r="M258">
        <v>45455</v>
      </c>
      <c r="N258" t="str">
        <v>None</v>
      </c>
      <c r="O258" t="str">
        <v>Midmarket</v>
      </c>
      <c r="P258">
        <v>0.24</v>
      </c>
    </row>
    <row r="259" spans="3:16" x14ac:dyDescent="0.25">
      <c r="C259">
        <v>19630</v>
      </c>
      <c r="D259" t="str">
        <v>Ireland</v>
      </c>
      <c r="E259" t="str">
        <v>Montana</v>
      </c>
      <c r="F259">
        <v>1100</v>
      </c>
      <c r="G259">
        <v>5</v>
      </c>
      <c r="H259">
        <v>300</v>
      </c>
      <c r="I259">
        <v>330000</v>
      </c>
      <c r="J259" t="str">
        <v>Yes</v>
      </c>
      <c r="K259">
        <v>16500</v>
      </c>
      <c r="L259">
        <v>38500</v>
      </c>
      <c r="M259">
        <v>45459</v>
      </c>
      <c r="N259" t="str">
        <v>Medium</v>
      </c>
      <c r="O259" t="str">
        <v>Small Business</v>
      </c>
      <c r="P259">
        <v>0.18</v>
      </c>
    </row>
    <row r="260" spans="3:16" x14ac:dyDescent="0.25">
      <c r="C260">
        <v>98911</v>
      </c>
      <c r="D260" t="str">
        <v>Ireland</v>
      </c>
      <c r="E260" t="str">
        <v>Montana</v>
      </c>
      <c r="F260">
        <v>1460</v>
      </c>
      <c r="G260">
        <v>5</v>
      </c>
      <c r="H260">
        <v>350</v>
      </c>
      <c r="I260">
        <v>511000</v>
      </c>
      <c r="J260" t="str">
        <v>Yes</v>
      </c>
      <c r="K260">
        <v>30660</v>
      </c>
      <c r="L260">
        <v>100740</v>
      </c>
      <c r="M260">
        <v>45462</v>
      </c>
      <c r="N260" t="str">
        <v>Medium</v>
      </c>
      <c r="O260" t="str">
        <v>Government</v>
      </c>
      <c r="P260">
        <v>0.18</v>
      </c>
    </row>
    <row r="261" spans="3:16" x14ac:dyDescent="0.25">
      <c r="C261">
        <v>13369</v>
      </c>
      <c r="D261" t="str">
        <v>Italy</v>
      </c>
      <c r="E261" t="str">
        <v>Montana</v>
      </c>
      <c r="F261">
        <v>2498</v>
      </c>
      <c r="G261">
        <v>5</v>
      </c>
      <c r="H261">
        <v>300</v>
      </c>
      <c r="I261">
        <v>749400</v>
      </c>
      <c r="J261" t="str">
        <v>Yes</v>
      </c>
      <c r="K261">
        <v>7494</v>
      </c>
      <c r="L261">
        <v>117406</v>
      </c>
      <c r="M261">
        <v>45466</v>
      </c>
      <c r="N261" t="str">
        <v>Low</v>
      </c>
      <c r="O261" t="str">
        <v>Small Business</v>
      </c>
      <c r="P261">
        <v>0.24</v>
      </c>
    </row>
    <row r="262" spans="3:16" x14ac:dyDescent="0.25">
      <c r="C262">
        <v>42111</v>
      </c>
      <c r="D262" t="str">
        <v>Spain</v>
      </c>
      <c r="E262" t="str">
        <v>Montana</v>
      </c>
      <c r="F262">
        <v>2661</v>
      </c>
      <c r="G262">
        <v>5</v>
      </c>
      <c r="H262">
        <v>12</v>
      </c>
      <c r="I262">
        <v>31932</v>
      </c>
      <c r="J262" t="str">
        <v>Yes</v>
      </c>
      <c r="K262">
        <v>3831.84</v>
      </c>
      <c r="L262">
        <v>20117.16</v>
      </c>
      <c r="M262">
        <v>45468</v>
      </c>
      <c r="N262" t="str">
        <v>High</v>
      </c>
      <c r="O262" t="str">
        <v>Channel Partners</v>
      </c>
      <c r="P262">
        <v>0.22</v>
      </c>
    </row>
    <row r="263" spans="3:16" x14ac:dyDescent="0.25">
      <c r="C263">
        <v>60906</v>
      </c>
      <c r="D263" t="str">
        <v>Germany</v>
      </c>
      <c r="E263" t="str">
        <v>Montana</v>
      </c>
      <c r="F263">
        <v>2500</v>
      </c>
      <c r="G263">
        <v>5</v>
      </c>
      <c r="H263">
        <v>125</v>
      </c>
      <c r="I263">
        <v>312500</v>
      </c>
      <c r="J263" t="str">
        <v>No</v>
      </c>
      <c r="K263">
        <v>21875</v>
      </c>
      <c r="L263">
        <v>-9375</v>
      </c>
      <c r="M263">
        <v>45471</v>
      </c>
      <c r="N263" t="str">
        <v>Medium</v>
      </c>
      <c r="O263" t="str">
        <v>Enterprise</v>
      </c>
      <c r="P263">
        <v>0.19</v>
      </c>
    </row>
    <row r="264" spans="3:16" x14ac:dyDescent="0.25">
      <c r="C264">
        <v>35316</v>
      </c>
      <c r="D264" t="str">
        <v>Netherlands</v>
      </c>
      <c r="E264" t="str">
        <v>Montana</v>
      </c>
      <c r="F264">
        <v>1967</v>
      </c>
      <c r="G264">
        <v>5</v>
      </c>
      <c r="H264">
        <v>15</v>
      </c>
      <c r="I264">
        <v>29505</v>
      </c>
      <c r="J264" t="str">
        <v>No</v>
      </c>
      <c r="K264">
        <v>1180.2</v>
      </c>
      <c r="L264">
        <v>8654.7999999999993</v>
      </c>
      <c r="M264">
        <v>45485</v>
      </c>
      <c r="N264" t="str">
        <v>Low</v>
      </c>
      <c r="O264" t="str">
        <v>Midmarket</v>
      </c>
      <c r="P264">
        <v>0.2</v>
      </c>
    </row>
    <row r="265" spans="3:16" x14ac:dyDescent="0.25">
      <c r="C265">
        <v>95728</v>
      </c>
      <c r="D265" t="str">
        <v>Spain</v>
      </c>
      <c r="E265" t="str">
        <v>Montana</v>
      </c>
      <c r="F265">
        <v>546</v>
      </c>
      <c r="G265">
        <v>5</v>
      </c>
      <c r="H265">
        <v>300</v>
      </c>
      <c r="I265">
        <v>163800</v>
      </c>
      <c r="J265" t="str">
        <v>No</v>
      </c>
      <c r="K265">
        <v>24570</v>
      </c>
      <c r="L265">
        <v>2730</v>
      </c>
      <c r="M265">
        <v>45490</v>
      </c>
      <c r="N265" t="str">
        <v>High</v>
      </c>
      <c r="O265" t="str">
        <v>Small Business</v>
      </c>
      <c r="P265">
        <v>0.22</v>
      </c>
    </row>
    <row r="266" spans="3:16" x14ac:dyDescent="0.25">
      <c r="C266">
        <v>86012</v>
      </c>
      <c r="D266" t="str">
        <v>Ireland</v>
      </c>
      <c r="E266" t="str">
        <v>Montana</v>
      </c>
      <c r="F266">
        <v>1282</v>
      </c>
      <c r="G266">
        <v>5</v>
      </c>
      <c r="H266">
        <v>20</v>
      </c>
      <c r="I266">
        <v>25640</v>
      </c>
      <c r="J266" t="str">
        <v>No</v>
      </c>
      <c r="K266">
        <v>2051.1999999999998</v>
      </c>
      <c r="L266">
        <v>10768.8</v>
      </c>
      <c r="M266">
        <v>45497</v>
      </c>
      <c r="N266" t="str">
        <v>Medium</v>
      </c>
      <c r="O266" t="str">
        <v>Government</v>
      </c>
      <c r="P266">
        <v>0.18</v>
      </c>
    </row>
    <row r="267" spans="3:16" x14ac:dyDescent="0.25">
      <c r="C267">
        <v>87004</v>
      </c>
      <c r="D267" t="str">
        <v>Italy</v>
      </c>
      <c r="E267" t="str">
        <v>Montana</v>
      </c>
      <c r="F267">
        <v>2996</v>
      </c>
      <c r="G267">
        <v>5</v>
      </c>
      <c r="H267">
        <v>7</v>
      </c>
      <c r="I267">
        <v>20972</v>
      </c>
      <c r="J267" t="str">
        <v>No</v>
      </c>
      <c r="K267">
        <v>2936.08</v>
      </c>
      <c r="L267">
        <v>3055.9199999999983</v>
      </c>
      <c r="M267">
        <v>45497</v>
      </c>
      <c r="N267" t="str">
        <v>High</v>
      </c>
      <c r="O267" t="str">
        <v>Government</v>
      </c>
      <c r="P267">
        <v>0.24</v>
      </c>
    </row>
    <row r="268" spans="3:16" x14ac:dyDescent="0.25">
      <c r="C268">
        <v>21634</v>
      </c>
      <c r="D268" t="str">
        <v>Italy</v>
      </c>
      <c r="E268" t="str">
        <v>Montana</v>
      </c>
      <c r="F268">
        <v>2031</v>
      </c>
      <c r="G268">
        <v>5</v>
      </c>
      <c r="H268">
        <v>15</v>
      </c>
      <c r="I268">
        <v>30465</v>
      </c>
      <c r="J268" t="str">
        <v>Yes</v>
      </c>
      <c r="K268">
        <v>1218.5999999999999</v>
      </c>
      <c r="L268">
        <v>8936.4000000000015</v>
      </c>
      <c r="M268">
        <v>45500</v>
      </c>
      <c r="N268" t="str">
        <v>Low</v>
      </c>
      <c r="O268" t="str">
        <v>Midmarket</v>
      </c>
      <c r="P268">
        <v>0.24</v>
      </c>
    </row>
    <row r="269" spans="3:16" x14ac:dyDescent="0.25">
      <c r="C269">
        <v>99081</v>
      </c>
      <c r="D269" t="str">
        <v>Netherlands</v>
      </c>
      <c r="E269" t="str">
        <v>Montana</v>
      </c>
      <c r="F269">
        <v>2227.5</v>
      </c>
      <c r="G269">
        <v>5</v>
      </c>
      <c r="H269">
        <v>350</v>
      </c>
      <c r="I269">
        <v>779625</v>
      </c>
      <c r="J269" t="str">
        <v>Yes</v>
      </c>
      <c r="K269">
        <v>109147.5</v>
      </c>
      <c r="L269">
        <v>91327.5</v>
      </c>
      <c r="M269">
        <v>45502</v>
      </c>
      <c r="N269" t="str">
        <v>High</v>
      </c>
      <c r="O269" t="str">
        <v>Government</v>
      </c>
      <c r="P269">
        <v>0.2</v>
      </c>
    </row>
    <row r="270" spans="3:16" x14ac:dyDescent="0.25">
      <c r="C270">
        <v>21609</v>
      </c>
      <c r="D270" t="str">
        <v>France</v>
      </c>
      <c r="E270" t="str">
        <v>Montana</v>
      </c>
      <c r="F270">
        <v>1976</v>
      </c>
      <c r="G270">
        <v>5</v>
      </c>
      <c r="H270">
        <v>20</v>
      </c>
      <c r="I270">
        <v>39520</v>
      </c>
      <c r="J270" t="str">
        <v>No</v>
      </c>
      <c r="K270">
        <v>2766.4</v>
      </c>
      <c r="L270">
        <v>16993.599999999999</v>
      </c>
      <c r="M270">
        <v>45513</v>
      </c>
      <c r="N270" t="str">
        <v>Medium</v>
      </c>
      <c r="O270" t="str">
        <v>Government</v>
      </c>
      <c r="P270">
        <v>0.23</v>
      </c>
    </row>
    <row r="271" spans="3:16" x14ac:dyDescent="0.25">
      <c r="C271">
        <v>34107</v>
      </c>
      <c r="D271" t="str">
        <v>Ireland</v>
      </c>
      <c r="E271" t="str">
        <v>Montana</v>
      </c>
      <c r="F271">
        <v>2321</v>
      </c>
      <c r="G271">
        <v>5</v>
      </c>
      <c r="H271">
        <v>12</v>
      </c>
      <c r="I271">
        <v>27852</v>
      </c>
      <c r="J271" t="str">
        <v>Yes</v>
      </c>
      <c r="K271">
        <v>2506.6799999999998</v>
      </c>
      <c r="L271">
        <v>18382.32</v>
      </c>
      <c r="M271">
        <v>45513</v>
      </c>
      <c r="N271" t="str">
        <v>Medium</v>
      </c>
      <c r="O271" t="str">
        <v>Channel Partners</v>
      </c>
      <c r="P271">
        <v>0.18</v>
      </c>
    </row>
    <row r="272" spans="3:16" x14ac:dyDescent="0.25">
      <c r="C272">
        <v>85862</v>
      </c>
      <c r="D272" t="str">
        <v>Netherlands</v>
      </c>
      <c r="E272" t="str">
        <v>Montana</v>
      </c>
      <c r="F272">
        <v>200</v>
      </c>
      <c r="G272">
        <v>5</v>
      </c>
      <c r="H272">
        <v>350</v>
      </c>
      <c r="I272">
        <v>70000</v>
      </c>
      <c r="J272" t="str">
        <v>Yes</v>
      </c>
      <c r="K272">
        <v>9800</v>
      </c>
      <c r="L272">
        <v>8200</v>
      </c>
      <c r="M272">
        <v>45520</v>
      </c>
      <c r="N272" t="str">
        <v>High</v>
      </c>
      <c r="O272" t="str">
        <v>Government</v>
      </c>
      <c r="P272">
        <v>0.2</v>
      </c>
    </row>
    <row r="273" spans="3:16" x14ac:dyDescent="0.25">
      <c r="C273">
        <v>48322</v>
      </c>
      <c r="D273" t="str">
        <v>Spain</v>
      </c>
      <c r="E273" t="str">
        <v>Montana</v>
      </c>
      <c r="F273">
        <v>2214</v>
      </c>
      <c r="G273">
        <v>5</v>
      </c>
      <c r="H273">
        <v>15</v>
      </c>
      <c r="I273">
        <v>33210</v>
      </c>
      <c r="J273" t="str">
        <v>No</v>
      </c>
      <c r="K273">
        <v>332.1</v>
      </c>
      <c r="L273">
        <v>10737.900000000001</v>
      </c>
      <c r="M273">
        <v>45521</v>
      </c>
      <c r="N273" t="str">
        <v>Low</v>
      </c>
      <c r="O273" t="str">
        <v>Midmarket</v>
      </c>
      <c r="P273">
        <v>0.22</v>
      </c>
    </row>
    <row r="274" spans="3:16" x14ac:dyDescent="0.25">
      <c r="C274">
        <v>65787</v>
      </c>
      <c r="D274" t="str">
        <v>Netherlands</v>
      </c>
      <c r="E274" t="str">
        <v>Montana</v>
      </c>
      <c r="F274">
        <v>345</v>
      </c>
      <c r="G274">
        <v>5</v>
      </c>
      <c r="H274">
        <v>125</v>
      </c>
      <c r="I274">
        <v>43125</v>
      </c>
      <c r="J274" t="str">
        <v>No</v>
      </c>
      <c r="K274">
        <v>0</v>
      </c>
      <c r="L274">
        <v>1725</v>
      </c>
      <c r="M274">
        <v>45522</v>
      </c>
      <c r="N274" t="str">
        <v>None</v>
      </c>
      <c r="O274" t="str">
        <v>Enterprise</v>
      </c>
      <c r="P274">
        <v>0.2</v>
      </c>
    </row>
    <row r="275" spans="3:16" x14ac:dyDescent="0.25">
      <c r="C275">
        <v>35553</v>
      </c>
      <c r="D275" t="str">
        <v>Spain</v>
      </c>
      <c r="E275" t="str">
        <v>Montana</v>
      </c>
      <c r="F275">
        <v>2420</v>
      </c>
      <c r="G275">
        <v>5</v>
      </c>
      <c r="H275">
        <v>7</v>
      </c>
      <c r="I275">
        <v>16940</v>
      </c>
      <c r="J275" t="str">
        <v>Yes</v>
      </c>
      <c r="K275">
        <v>2032.8</v>
      </c>
      <c r="L275">
        <v>2807.2000000000007</v>
      </c>
      <c r="M275">
        <v>45524</v>
      </c>
      <c r="N275" t="str">
        <v>High</v>
      </c>
      <c r="O275" t="str">
        <v>Government</v>
      </c>
      <c r="P275">
        <v>0.22</v>
      </c>
    </row>
    <row r="276" spans="3:16" x14ac:dyDescent="0.25">
      <c r="C276">
        <v>75058</v>
      </c>
      <c r="D276" t="str">
        <v>Italy</v>
      </c>
      <c r="E276" t="str">
        <v>Montana</v>
      </c>
      <c r="F276">
        <v>2797</v>
      </c>
      <c r="G276">
        <v>5</v>
      </c>
      <c r="H276">
        <v>125</v>
      </c>
      <c r="I276">
        <v>349625</v>
      </c>
      <c r="J276" t="str">
        <v>Yes</v>
      </c>
      <c r="K276">
        <v>31466.25</v>
      </c>
      <c r="L276">
        <v>-17481.25</v>
      </c>
      <c r="M276">
        <v>45524</v>
      </c>
      <c r="N276" t="str">
        <v>Medium</v>
      </c>
      <c r="O276" t="str">
        <v>Enterprise</v>
      </c>
      <c r="P276">
        <v>0.24</v>
      </c>
    </row>
    <row r="277" spans="3:16" x14ac:dyDescent="0.25">
      <c r="C277">
        <v>44238</v>
      </c>
      <c r="D277" t="str">
        <v>Spain</v>
      </c>
      <c r="E277" t="str">
        <v>Montana</v>
      </c>
      <c r="F277">
        <v>2255</v>
      </c>
      <c r="G277">
        <v>5</v>
      </c>
      <c r="H277">
        <v>20</v>
      </c>
      <c r="I277">
        <v>45100</v>
      </c>
      <c r="J277" t="str">
        <v>Yes</v>
      </c>
      <c r="K277">
        <v>5863</v>
      </c>
      <c r="L277">
        <v>16687</v>
      </c>
      <c r="M277">
        <v>45525</v>
      </c>
      <c r="N277" t="str">
        <v>High</v>
      </c>
      <c r="O277" t="str">
        <v>Government</v>
      </c>
      <c r="P277">
        <v>0.22</v>
      </c>
    </row>
    <row r="278" spans="3:16" x14ac:dyDescent="0.25">
      <c r="C278">
        <v>83010</v>
      </c>
      <c r="D278" t="str">
        <v>France</v>
      </c>
      <c r="E278" t="str">
        <v>Montana</v>
      </c>
      <c r="F278">
        <v>2181</v>
      </c>
      <c r="G278">
        <v>5</v>
      </c>
      <c r="H278">
        <v>300</v>
      </c>
      <c r="I278">
        <v>654300</v>
      </c>
      <c r="J278" t="str">
        <v>No</v>
      </c>
      <c r="K278">
        <v>45801</v>
      </c>
      <c r="L278">
        <v>63249</v>
      </c>
      <c r="M278">
        <v>45528</v>
      </c>
      <c r="N278" t="str">
        <v>Medium</v>
      </c>
      <c r="O278" t="str">
        <v>Small Business</v>
      </c>
      <c r="P278">
        <v>0.23</v>
      </c>
    </row>
    <row r="279" spans="3:16" x14ac:dyDescent="0.25">
      <c r="C279">
        <v>29201</v>
      </c>
      <c r="D279" t="str">
        <v>Ireland</v>
      </c>
      <c r="E279" t="str">
        <v>Montana</v>
      </c>
      <c r="F279">
        <v>1375.5</v>
      </c>
      <c r="G279">
        <v>5</v>
      </c>
      <c r="H279">
        <v>20</v>
      </c>
      <c r="I279">
        <v>27510</v>
      </c>
      <c r="J279" t="str">
        <v>Yes</v>
      </c>
      <c r="K279">
        <v>275.10000000000002</v>
      </c>
      <c r="L279">
        <v>13479.899999999998</v>
      </c>
      <c r="M279">
        <v>45531</v>
      </c>
      <c r="N279" t="str">
        <v>Low</v>
      </c>
      <c r="O279" t="str">
        <v>Government</v>
      </c>
      <c r="P279">
        <v>0.18</v>
      </c>
    </row>
    <row r="280" spans="3:16" x14ac:dyDescent="0.25">
      <c r="C280">
        <v>17015</v>
      </c>
      <c r="D280" t="str">
        <v>Germany</v>
      </c>
      <c r="E280" t="str">
        <v>Montana</v>
      </c>
      <c r="F280">
        <v>1159</v>
      </c>
      <c r="G280">
        <v>5</v>
      </c>
      <c r="H280">
        <v>7</v>
      </c>
      <c r="I280">
        <v>8113</v>
      </c>
      <c r="J280" t="str">
        <v>Yes</v>
      </c>
      <c r="K280">
        <v>405.65</v>
      </c>
      <c r="L280">
        <v>1912.3500000000004</v>
      </c>
      <c r="M280">
        <v>45534</v>
      </c>
      <c r="N280" t="str">
        <v>Medium</v>
      </c>
      <c r="O280" t="str">
        <v>Government</v>
      </c>
      <c r="P280">
        <v>0.19</v>
      </c>
    </row>
    <row r="281" spans="3:16" x14ac:dyDescent="0.25">
      <c r="C281">
        <v>39769</v>
      </c>
      <c r="D281" t="str">
        <v>Italy</v>
      </c>
      <c r="E281" t="str">
        <v>Montana</v>
      </c>
      <c r="F281">
        <v>1566</v>
      </c>
      <c r="G281">
        <v>5</v>
      </c>
      <c r="H281">
        <v>20</v>
      </c>
      <c r="I281">
        <v>31320</v>
      </c>
      <c r="J281" t="str">
        <v>No</v>
      </c>
      <c r="K281">
        <v>626.4</v>
      </c>
      <c r="L281">
        <v>15033.599999999999</v>
      </c>
      <c r="M281">
        <v>45545</v>
      </c>
      <c r="N281" t="str">
        <v>Low</v>
      </c>
      <c r="O281" t="str">
        <v>Government</v>
      </c>
      <c r="P281">
        <v>0.24</v>
      </c>
    </row>
    <row r="282" spans="3:16" x14ac:dyDescent="0.25">
      <c r="C282">
        <v>27198</v>
      </c>
      <c r="D282" t="str">
        <v>Netherlands</v>
      </c>
      <c r="E282" t="str">
        <v>Montana</v>
      </c>
      <c r="F282">
        <v>488</v>
      </c>
      <c r="G282">
        <v>5</v>
      </c>
      <c r="H282">
        <v>7</v>
      </c>
      <c r="I282">
        <v>3416</v>
      </c>
      <c r="J282" t="str">
        <v>No</v>
      </c>
      <c r="K282">
        <v>273.27999999999997</v>
      </c>
      <c r="L282">
        <v>702.72000000000025</v>
      </c>
      <c r="M282">
        <v>45546</v>
      </c>
      <c r="N282" t="str">
        <v>Medium</v>
      </c>
      <c r="O282" t="str">
        <v>Government</v>
      </c>
      <c r="P282">
        <v>0.2</v>
      </c>
    </row>
    <row r="283" spans="3:16" x14ac:dyDescent="0.25">
      <c r="C283">
        <v>11889</v>
      </c>
      <c r="D283" t="str">
        <v>France</v>
      </c>
      <c r="E283" t="str">
        <v>Montana</v>
      </c>
      <c r="F283">
        <v>1287</v>
      </c>
      <c r="G283">
        <v>5</v>
      </c>
      <c r="H283">
        <v>125</v>
      </c>
      <c r="I283">
        <v>160875</v>
      </c>
      <c r="J283" t="str">
        <v>No</v>
      </c>
      <c r="K283">
        <v>4826.25</v>
      </c>
      <c r="L283">
        <v>1608.75</v>
      </c>
      <c r="M283">
        <v>45548</v>
      </c>
      <c r="N283" t="str">
        <v>Low</v>
      </c>
      <c r="O283" t="str">
        <v>Enterprise</v>
      </c>
      <c r="P283">
        <v>0.23</v>
      </c>
    </row>
    <row r="284" spans="3:16" x14ac:dyDescent="0.25">
      <c r="C284">
        <v>19084</v>
      </c>
      <c r="D284" t="str">
        <v>Italy</v>
      </c>
      <c r="E284" t="str">
        <v>Montana</v>
      </c>
      <c r="F284">
        <v>1804</v>
      </c>
      <c r="G284">
        <v>5</v>
      </c>
      <c r="H284">
        <v>125</v>
      </c>
      <c r="I284">
        <v>225500</v>
      </c>
      <c r="J284" t="str">
        <v>No</v>
      </c>
      <c r="K284">
        <v>22550</v>
      </c>
      <c r="L284">
        <v>-13530</v>
      </c>
      <c r="M284">
        <v>45556</v>
      </c>
      <c r="N284" t="str">
        <v>High</v>
      </c>
      <c r="O284" t="str">
        <v>Enterprise</v>
      </c>
      <c r="P284">
        <v>0.24</v>
      </c>
    </row>
    <row r="285" spans="3:16" x14ac:dyDescent="0.25">
      <c r="C285">
        <v>68498</v>
      </c>
      <c r="D285" t="str">
        <v>Italy</v>
      </c>
      <c r="E285" t="str">
        <v>Paseo</v>
      </c>
      <c r="F285">
        <v>2198</v>
      </c>
      <c r="G285">
        <v>10</v>
      </c>
      <c r="H285">
        <v>15</v>
      </c>
      <c r="I285">
        <v>32970</v>
      </c>
      <c r="J285" t="str">
        <v>Yes</v>
      </c>
      <c r="K285">
        <v>1978.2</v>
      </c>
      <c r="L285">
        <v>9011.7999999999993</v>
      </c>
      <c r="M285">
        <v>45193</v>
      </c>
      <c r="N285" t="str">
        <v>Medium</v>
      </c>
      <c r="O285" t="str">
        <v>Midmarket</v>
      </c>
      <c r="P285">
        <v>0.24</v>
      </c>
    </row>
    <row r="286" spans="3:16" x14ac:dyDescent="0.25">
      <c r="C286">
        <v>99206</v>
      </c>
      <c r="D286" t="str">
        <v>France</v>
      </c>
      <c r="E286" t="str">
        <v>Paseo</v>
      </c>
      <c r="F286">
        <v>2385</v>
      </c>
      <c r="G286">
        <v>10</v>
      </c>
      <c r="H286">
        <v>125</v>
      </c>
      <c r="I286">
        <v>298125</v>
      </c>
      <c r="J286" t="str">
        <v>Yes</v>
      </c>
      <c r="K286">
        <v>14906.25</v>
      </c>
      <c r="L286">
        <v>-2981.25</v>
      </c>
      <c r="M286">
        <v>45193</v>
      </c>
      <c r="N286" t="str">
        <v>Medium</v>
      </c>
      <c r="O286" t="str">
        <v>Enterprise</v>
      </c>
      <c r="P286">
        <v>0.23</v>
      </c>
    </row>
    <row r="287" spans="3:16" x14ac:dyDescent="0.25">
      <c r="C287">
        <v>36924</v>
      </c>
      <c r="D287" t="str">
        <v>Spain</v>
      </c>
      <c r="E287" t="str">
        <v>Paseo</v>
      </c>
      <c r="F287">
        <v>367</v>
      </c>
      <c r="G287">
        <v>10</v>
      </c>
      <c r="H287">
        <v>12</v>
      </c>
      <c r="I287">
        <v>4404</v>
      </c>
      <c r="J287" t="str">
        <v>No</v>
      </c>
      <c r="K287">
        <v>396.36</v>
      </c>
      <c r="L287">
        <v>2906.64</v>
      </c>
      <c r="M287">
        <v>45196</v>
      </c>
      <c r="N287" t="str">
        <v>Medium</v>
      </c>
      <c r="O287" t="str">
        <v>Channel Partners</v>
      </c>
      <c r="P287">
        <v>0.22</v>
      </c>
    </row>
    <row r="288" spans="3:16" x14ac:dyDescent="0.25">
      <c r="C288">
        <v>94160</v>
      </c>
      <c r="D288" t="str">
        <v>Ireland</v>
      </c>
      <c r="E288" t="str">
        <v>Paseo</v>
      </c>
      <c r="F288">
        <v>1177</v>
      </c>
      <c r="G288">
        <v>10</v>
      </c>
      <c r="H288">
        <v>350</v>
      </c>
      <c r="I288">
        <v>411950</v>
      </c>
      <c r="J288" t="str">
        <v>No</v>
      </c>
      <c r="K288">
        <v>57673</v>
      </c>
      <c r="L288">
        <v>48257</v>
      </c>
      <c r="M288">
        <v>45196</v>
      </c>
      <c r="N288" t="str">
        <v>High</v>
      </c>
      <c r="O288" t="str">
        <v>Government</v>
      </c>
      <c r="P288">
        <v>0.18</v>
      </c>
    </row>
    <row r="289" spans="3:16" x14ac:dyDescent="0.25">
      <c r="C289">
        <v>15301</v>
      </c>
      <c r="D289" t="str">
        <v>Italy</v>
      </c>
      <c r="E289" t="str">
        <v>Paseo</v>
      </c>
      <c r="F289">
        <v>3495</v>
      </c>
      <c r="G289">
        <v>10</v>
      </c>
      <c r="H289">
        <v>300</v>
      </c>
      <c r="I289">
        <v>1048500</v>
      </c>
      <c r="J289" t="str">
        <v>Yes</v>
      </c>
      <c r="K289">
        <v>125820</v>
      </c>
      <c r="L289">
        <v>48930</v>
      </c>
      <c r="M289">
        <v>45201</v>
      </c>
      <c r="N289" t="str">
        <v>High</v>
      </c>
      <c r="O289" t="str">
        <v>Small Business</v>
      </c>
      <c r="P289">
        <v>0.24</v>
      </c>
    </row>
    <row r="290" spans="3:16" x14ac:dyDescent="0.25">
      <c r="C290">
        <v>42036</v>
      </c>
      <c r="D290" t="str">
        <v>Netherlands</v>
      </c>
      <c r="E290" t="str">
        <v>Paseo</v>
      </c>
      <c r="F290">
        <v>2852</v>
      </c>
      <c r="G290">
        <v>10</v>
      </c>
      <c r="H290">
        <v>350</v>
      </c>
      <c r="I290">
        <v>998200</v>
      </c>
      <c r="J290" t="str">
        <v>Yes</v>
      </c>
      <c r="K290">
        <v>19964</v>
      </c>
      <c r="L290">
        <v>236716</v>
      </c>
      <c r="M290">
        <v>45204</v>
      </c>
      <c r="N290" t="str">
        <v>Low</v>
      </c>
      <c r="O290" t="str">
        <v>Government</v>
      </c>
      <c r="P290">
        <v>0.2</v>
      </c>
    </row>
    <row r="291" spans="3:16" x14ac:dyDescent="0.25">
      <c r="C291">
        <v>64130</v>
      </c>
      <c r="D291" t="str">
        <v>France</v>
      </c>
      <c r="E291" t="str">
        <v>Paseo</v>
      </c>
      <c r="F291">
        <v>549</v>
      </c>
      <c r="G291">
        <v>10</v>
      </c>
      <c r="H291">
        <v>15</v>
      </c>
      <c r="I291">
        <v>8235</v>
      </c>
      <c r="J291" t="str">
        <v>Yes</v>
      </c>
      <c r="K291">
        <v>0</v>
      </c>
      <c r="L291">
        <v>2745</v>
      </c>
      <c r="M291">
        <v>45206</v>
      </c>
      <c r="N291" t="str">
        <v>None</v>
      </c>
      <c r="O291" t="str">
        <v>Midmarket</v>
      </c>
      <c r="P291">
        <v>0.23</v>
      </c>
    </row>
    <row r="292" spans="3:16" x14ac:dyDescent="0.25">
      <c r="C292">
        <v>90754</v>
      </c>
      <c r="D292" t="str">
        <v>Spain</v>
      </c>
      <c r="E292" t="str">
        <v>Paseo</v>
      </c>
      <c r="F292">
        <v>2417</v>
      </c>
      <c r="G292">
        <v>10</v>
      </c>
      <c r="H292">
        <v>350</v>
      </c>
      <c r="I292">
        <v>845950</v>
      </c>
      <c r="J292" t="str">
        <v>Yes</v>
      </c>
      <c r="K292">
        <v>76135.5</v>
      </c>
      <c r="L292">
        <v>141394.5</v>
      </c>
      <c r="M292">
        <v>45208</v>
      </c>
      <c r="N292" t="str">
        <v>Medium</v>
      </c>
      <c r="O292" t="str">
        <v>Government</v>
      </c>
      <c r="P292">
        <v>0.22</v>
      </c>
    </row>
    <row r="293" spans="3:16" x14ac:dyDescent="0.25">
      <c r="C293">
        <v>44571</v>
      </c>
      <c r="D293" t="str">
        <v>Spain</v>
      </c>
      <c r="E293" t="str">
        <v>Paseo</v>
      </c>
      <c r="F293">
        <v>1138</v>
      </c>
      <c r="G293">
        <v>10</v>
      </c>
      <c r="H293">
        <v>125</v>
      </c>
      <c r="I293">
        <v>142250</v>
      </c>
      <c r="J293" t="str">
        <v>No</v>
      </c>
      <c r="K293">
        <v>5690</v>
      </c>
      <c r="L293">
        <v>0</v>
      </c>
      <c r="M293">
        <v>45209</v>
      </c>
      <c r="N293" t="str">
        <v>Low</v>
      </c>
      <c r="O293" t="str">
        <v>Enterprise</v>
      </c>
      <c r="P293">
        <v>0.22</v>
      </c>
    </row>
    <row r="294" spans="3:16" x14ac:dyDescent="0.25">
      <c r="C294">
        <v>65585</v>
      </c>
      <c r="D294" t="str">
        <v>Spain</v>
      </c>
      <c r="E294" t="str">
        <v>Paseo</v>
      </c>
      <c r="F294">
        <v>788</v>
      </c>
      <c r="G294">
        <v>10</v>
      </c>
      <c r="H294">
        <v>300</v>
      </c>
      <c r="I294">
        <v>236400</v>
      </c>
      <c r="J294" t="str">
        <v>No</v>
      </c>
      <c r="K294">
        <v>0</v>
      </c>
      <c r="L294">
        <v>39400</v>
      </c>
      <c r="M294">
        <v>45210</v>
      </c>
      <c r="N294" t="str">
        <v>None</v>
      </c>
      <c r="O294" t="str">
        <v>Small Business</v>
      </c>
      <c r="P294">
        <v>0.22</v>
      </c>
    </row>
    <row r="295" spans="3:16" x14ac:dyDescent="0.25">
      <c r="C295">
        <v>62163</v>
      </c>
      <c r="D295" t="str">
        <v>Spain</v>
      </c>
      <c r="E295" t="str">
        <v>Paseo</v>
      </c>
      <c r="F295">
        <v>2689</v>
      </c>
      <c r="G295">
        <v>10</v>
      </c>
      <c r="H295">
        <v>7</v>
      </c>
      <c r="I295">
        <v>18823</v>
      </c>
      <c r="J295" t="str">
        <v>No</v>
      </c>
      <c r="K295">
        <v>941.15</v>
      </c>
      <c r="L295">
        <v>4436.8499999999985</v>
      </c>
      <c r="M295">
        <v>45211</v>
      </c>
      <c r="N295" t="str">
        <v>Medium</v>
      </c>
      <c r="O295" t="str">
        <v>Government</v>
      </c>
      <c r="P295">
        <v>0.22</v>
      </c>
    </row>
    <row r="296" spans="3:16" x14ac:dyDescent="0.25">
      <c r="C296">
        <v>32189</v>
      </c>
      <c r="D296" t="str">
        <v>Italy</v>
      </c>
      <c r="E296" t="str">
        <v>Paseo</v>
      </c>
      <c r="F296">
        <v>678</v>
      </c>
      <c r="G296">
        <v>10</v>
      </c>
      <c r="H296">
        <v>7</v>
      </c>
      <c r="I296">
        <v>4746</v>
      </c>
      <c r="J296" t="str">
        <v>Yes</v>
      </c>
      <c r="K296">
        <v>379.68</v>
      </c>
      <c r="L296">
        <v>976.31999999999971</v>
      </c>
      <c r="M296">
        <v>45212</v>
      </c>
      <c r="N296" t="str">
        <v>Medium</v>
      </c>
      <c r="O296" t="str">
        <v>Government</v>
      </c>
      <c r="P296">
        <v>0.24</v>
      </c>
    </row>
    <row r="297" spans="3:16" x14ac:dyDescent="0.25">
      <c r="C297">
        <v>53330</v>
      </c>
      <c r="D297" t="str">
        <v>Ireland</v>
      </c>
      <c r="E297" t="str">
        <v>Paseo</v>
      </c>
      <c r="F297">
        <v>1925</v>
      </c>
      <c r="G297">
        <v>10</v>
      </c>
      <c r="H297">
        <v>15</v>
      </c>
      <c r="I297">
        <v>28875</v>
      </c>
      <c r="J297" t="str">
        <v>Yes</v>
      </c>
      <c r="K297">
        <v>577.5</v>
      </c>
      <c r="L297">
        <v>9047.5</v>
      </c>
      <c r="M297">
        <v>45213</v>
      </c>
      <c r="N297" t="str">
        <v>Low</v>
      </c>
      <c r="O297" t="str">
        <v>Midmarket</v>
      </c>
      <c r="P297">
        <v>0.18</v>
      </c>
    </row>
    <row r="298" spans="3:16" x14ac:dyDescent="0.25">
      <c r="C298">
        <v>65178</v>
      </c>
      <c r="D298" t="str">
        <v>Ireland</v>
      </c>
      <c r="E298" t="str">
        <v>Paseo</v>
      </c>
      <c r="F298">
        <v>1785</v>
      </c>
      <c r="G298">
        <v>10</v>
      </c>
      <c r="H298">
        <v>12</v>
      </c>
      <c r="I298">
        <v>21420</v>
      </c>
      <c r="J298" t="str">
        <v>No</v>
      </c>
      <c r="K298">
        <v>428.4</v>
      </c>
      <c r="L298">
        <v>15636.599999999999</v>
      </c>
      <c r="M298">
        <v>45214</v>
      </c>
      <c r="N298" t="str">
        <v>Low</v>
      </c>
      <c r="O298" t="str">
        <v>Channel Partners</v>
      </c>
      <c r="P298">
        <v>0.18</v>
      </c>
    </row>
    <row r="299" spans="3:16" x14ac:dyDescent="0.25">
      <c r="C299">
        <v>44863</v>
      </c>
      <c r="D299" t="str">
        <v>Netherlands</v>
      </c>
      <c r="E299" t="str">
        <v>Paseo</v>
      </c>
      <c r="F299">
        <v>1404</v>
      </c>
      <c r="G299">
        <v>10</v>
      </c>
      <c r="H299">
        <v>300</v>
      </c>
      <c r="I299">
        <v>421200</v>
      </c>
      <c r="J299" t="str">
        <v>No</v>
      </c>
      <c r="K299">
        <v>29484</v>
      </c>
      <c r="L299">
        <v>40716</v>
      </c>
      <c r="M299">
        <v>45214</v>
      </c>
      <c r="N299" t="str">
        <v>Medium</v>
      </c>
      <c r="O299" t="str">
        <v>Small Business</v>
      </c>
      <c r="P299">
        <v>0.2</v>
      </c>
    </row>
    <row r="300" spans="3:16" x14ac:dyDescent="0.25">
      <c r="C300">
        <v>91955</v>
      </c>
      <c r="D300" t="str">
        <v>Ireland</v>
      </c>
      <c r="E300" t="str">
        <v>Paseo</v>
      </c>
      <c r="F300">
        <v>662</v>
      </c>
      <c r="G300">
        <v>10</v>
      </c>
      <c r="H300">
        <v>125</v>
      </c>
      <c r="I300">
        <v>82750</v>
      </c>
      <c r="J300" t="str">
        <v>No</v>
      </c>
      <c r="K300">
        <v>1655</v>
      </c>
      <c r="L300">
        <v>1655</v>
      </c>
      <c r="M300">
        <v>45215</v>
      </c>
      <c r="N300" t="str">
        <v>Low</v>
      </c>
      <c r="O300" t="str">
        <v>Enterprise</v>
      </c>
      <c r="P300">
        <v>0.18</v>
      </c>
    </row>
    <row r="301" spans="3:16" x14ac:dyDescent="0.25">
      <c r="C301">
        <v>78717</v>
      </c>
      <c r="D301" t="str">
        <v>Spain</v>
      </c>
      <c r="E301" t="str">
        <v>Paseo</v>
      </c>
      <c r="F301">
        <v>1122</v>
      </c>
      <c r="G301">
        <v>10</v>
      </c>
      <c r="H301">
        <v>20</v>
      </c>
      <c r="I301">
        <v>22440</v>
      </c>
      <c r="J301" t="str">
        <v>No</v>
      </c>
      <c r="K301">
        <v>2468.4</v>
      </c>
      <c r="L301">
        <v>8751.5999999999985</v>
      </c>
      <c r="M301">
        <v>45216</v>
      </c>
      <c r="N301" t="str">
        <v>High</v>
      </c>
      <c r="O301" t="str">
        <v>Government</v>
      </c>
      <c r="P301">
        <v>0.22</v>
      </c>
    </row>
    <row r="302" spans="3:16" x14ac:dyDescent="0.25">
      <c r="C302">
        <v>67030</v>
      </c>
      <c r="D302" t="str">
        <v>France</v>
      </c>
      <c r="E302" t="str">
        <v>Paseo</v>
      </c>
      <c r="F302">
        <v>3945</v>
      </c>
      <c r="G302">
        <v>10</v>
      </c>
      <c r="H302">
        <v>7</v>
      </c>
      <c r="I302">
        <v>27615</v>
      </c>
      <c r="J302" t="str">
        <v>No</v>
      </c>
      <c r="K302">
        <v>276.14999999999998</v>
      </c>
      <c r="L302">
        <v>7613.8500000000022</v>
      </c>
      <c r="M302">
        <v>45223</v>
      </c>
      <c r="N302" t="str">
        <v>Low</v>
      </c>
      <c r="O302" t="str">
        <v>Government</v>
      </c>
      <c r="P302">
        <v>0.23</v>
      </c>
    </row>
    <row r="303" spans="3:16" x14ac:dyDescent="0.25">
      <c r="C303">
        <v>15295</v>
      </c>
      <c r="D303" t="str">
        <v>Italy</v>
      </c>
      <c r="E303" t="str">
        <v>Paseo</v>
      </c>
      <c r="F303">
        <v>602</v>
      </c>
      <c r="G303">
        <v>10</v>
      </c>
      <c r="H303">
        <v>350</v>
      </c>
      <c r="I303">
        <v>210700</v>
      </c>
      <c r="J303" t="str">
        <v>No</v>
      </c>
      <c r="K303">
        <v>10535</v>
      </c>
      <c r="L303">
        <v>43645</v>
      </c>
      <c r="M303">
        <v>45223</v>
      </c>
      <c r="N303" t="str">
        <v>Medium</v>
      </c>
      <c r="O303" t="str">
        <v>Government</v>
      </c>
      <c r="P303">
        <v>0.24</v>
      </c>
    </row>
    <row r="304" spans="3:16" x14ac:dyDescent="0.25">
      <c r="C304">
        <v>27664</v>
      </c>
      <c r="D304" t="str">
        <v>Germany</v>
      </c>
      <c r="E304" t="str">
        <v>Paseo</v>
      </c>
      <c r="F304">
        <v>795</v>
      </c>
      <c r="G304">
        <v>10</v>
      </c>
      <c r="H304">
        <v>125</v>
      </c>
      <c r="I304">
        <v>99375</v>
      </c>
      <c r="J304" t="str">
        <v>No</v>
      </c>
      <c r="K304">
        <v>3975</v>
      </c>
      <c r="L304">
        <v>0</v>
      </c>
      <c r="M304">
        <v>45225</v>
      </c>
      <c r="N304" t="str">
        <v>Low</v>
      </c>
      <c r="O304" t="str">
        <v>Enterprise</v>
      </c>
      <c r="P304">
        <v>0.19</v>
      </c>
    </row>
    <row r="305" spans="3:16" x14ac:dyDescent="0.25">
      <c r="C305">
        <v>78783</v>
      </c>
      <c r="D305" t="str">
        <v>Netherlands</v>
      </c>
      <c r="E305" t="str">
        <v>Paseo</v>
      </c>
      <c r="F305">
        <v>2363</v>
      </c>
      <c r="G305">
        <v>10</v>
      </c>
      <c r="H305">
        <v>15</v>
      </c>
      <c r="I305">
        <v>35445</v>
      </c>
      <c r="J305" t="str">
        <v>Yes</v>
      </c>
      <c r="K305">
        <v>708.9</v>
      </c>
      <c r="L305">
        <v>11106.099999999999</v>
      </c>
      <c r="M305">
        <v>45230</v>
      </c>
      <c r="N305" t="str">
        <v>Low</v>
      </c>
      <c r="O305" t="str">
        <v>Midmarket</v>
      </c>
      <c r="P305">
        <v>0.2</v>
      </c>
    </row>
    <row r="306" spans="3:16" x14ac:dyDescent="0.25">
      <c r="C306">
        <v>84496</v>
      </c>
      <c r="D306" t="str">
        <v>Germany</v>
      </c>
      <c r="E306" t="str">
        <v>Paseo</v>
      </c>
      <c r="F306">
        <v>1760</v>
      </c>
      <c r="G306">
        <v>10</v>
      </c>
      <c r="H306">
        <v>7</v>
      </c>
      <c r="I306">
        <v>12320</v>
      </c>
      <c r="J306" t="str">
        <v>Yes</v>
      </c>
      <c r="K306">
        <v>369.6</v>
      </c>
      <c r="L306">
        <v>3150.3999999999996</v>
      </c>
      <c r="M306">
        <v>45232</v>
      </c>
      <c r="N306" t="str">
        <v>Low</v>
      </c>
      <c r="O306" t="str">
        <v>Government</v>
      </c>
      <c r="P306">
        <v>0.19</v>
      </c>
    </row>
    <row r="307" spans="3:16" x14ac:dyDescent="0.25">
      <c r="C307">
        <v>82134</v>
      </c>
      <c r="D307" t="str">
        <v>Italy</v>
      </c>
      <c r="E307" t="str">
        <v>Paseo</v>
      </c>
      <c r="F307">
        <v>2013</v>
      </c>
      <c r="G307">
        <v>10</v>
      </c>
      <c r="H307">
        <v>7</v>
      </c>
      <c r="I307">
        <v>14091</v>
      </c>
      <c r="J307" t="str">
        <v>Yes</v>
      </c>
      <c r="K307">
        <v>281.82</v>
      </c>
      <c r="L307">
        <v>3744.1800000000003</v>
      </c>
      <c r="M307">
        <v>45239</v>
      </c>
      <c r="N307" t="str">
        <v>Low</v>
      </c>
      <c r="O307" t="str">
        <v>Government</v>
      </c>
      <c r="P307">
        <v>0.24</v>
      </c>
    </row>
    <row r="308" spans="3:16" x14ac:dyDescent="0.25">
      <c r="C308">
        <v>27807</v>
      </c>
      <c r="D308" t="str">
        <v>Italy</v>
      </c>
      <c r="E308" t="str">
        <v>Paseo</v>
      </c>
      <c r="F308">
        <v>1767</v>
      </c>
      <c r="G308">
        <v>10</v>
      </c>
      <c r="H308">
        <v>15</v>
      </c>
      <c r="I308">
        <v>26505</v>
      </c>
      <c r="J308" t="str">
        <v>Yes</v>
      </c>
      <c r="K308">
        <v>3710.7</v>
      </c>
      <c r="L308">
        <v>5124.2999999999993</v>
      </c>
      <c r="M308">
        <v>45240</v>
      </c>
      <c r="N308" t="str">
        <v>High</v>
      </c>
      <c r="O308" t="str">
        <v>Midmarket</v>
      </c>
      <c r="P308">
        <v>0.24</v>
      </c>
    </row>
    <row r="309" spans="3:16" x14ac:dyDescent="0.25">
      <c r="C309">
        <v>17136</v>
      </c>
      <c r="D309" t="str">
        <v>Ireland</v>
      </c>
      <c r="E309" t="str">
        <v>Paseo</v>
      </c>
      <c r="F309">
        <v>1570</v>
      </c>
      <c r="G309">
        <v>10</v>
      </c>
      <c r="H309">
        <v>125</v>
      </c>
      <c r="I309">
        <v>196250</v>
      </c>
      <c r="J309" t="str">
        <v>Yes</v>
      </c>
      <c r="K309">
        <v>5887.5</v>
      </c>
      <c r="L309">
        <v>1962.5</v>
      </c>
      <c r="M309">
        <v>45240</v>
      </c>
      <c r="N309" t="str">
        <v>Low</v>
      </c>
      <c r="O309" t="str">
        <v>Enterprise</v>
      </c>
      <c r="P309">
        <v>0.18</v>
      </c>
    </row>
    <row r="310" spans="3:16" x14ac:dyDescent="0.25">
      <c r="C310">
        <v>26856</v>
      </c>
      <c r="D310" t="str">
        <v>France</v>
      </c>
      <c r="E310" t="str">
        <v>Paseo</v>
      </c>
      <c r="F310">
        <v>704</v>
      </c>
      <c r="G310">
        <v>10</v>
      </c>
      <c r="H310">
        <v>125</v>
      </c>
      <c r="I310">
        <v>88000</v>
      </c>
      <c r="J310" t="str">
        <v>No</v>
      </c>
      <c r="K310">
        <v>4400</v>
      </c>
      <c r="L310">
        <v>-880</v>
      </c>
      <c r="M310">
        <v>45243</v>
      </c>
      <c r="N310" t="str">
        <v>Medium</v>
      </c>
      <c r="O310" t="str">
        <v>Enterprise</v>
      </c>
      <c r="P310">
        <v>0.23</v>
      </c>
    </row>
    <row r="311" spans="3:16" x14ac:dyDescent="0.25">
      <c r="C311">
        <v>34353</v>
      </c>
      <c r="D311" t="str">
        <v>Netherlands</v>
      </c>
      <c r="E311" t="str">
        <v>Paseo</v>
      </c>
      <c r="F311">
        <v>1916</v>
      </c>
      <c r="G311">
        <v>10</v>
      </c>
      <c r="H311">
        <v>300</v>
      </c>
      <c r="I311">
        <v>574800</v>
      </c>
      <c r="J311" t="str">
        <v>Yes</v>
      </c>
      <c r="K311">
        <v>11496</v>
      </c>
      <c r="L311">
        <v>84304</v>
      </c>
      <c r="M311">
        <v>45246</v>
      </c>
      <c r="N311" t="str">
        <v>Low</v>
      </c>
      <c r="O311" t="str">
        <v>Small Business</v>
      </c>
      <c r="P311">
        <v>0.2</v>
      </c>
    </row>
    <row r="312" spans="3:16" x14ac:dyDescent="0.25">
      <c r="C312">
        <v>96606</v>
      </c>
      <c r="D312" t="str">
        <v>Netherlands</v>
      </c>
      <c r="E312" t="str">
        <v>Paseo</v>
      </c>
      <c r="F312">
        <v>1249</v>
      </c>
      <c r="G312">
        <v>10</v>
      </c>
      <c r="H312">
        <v>20</v>
      </c>
      <c r="I312">
        <v>24980</v>
      </c>
      <c r="J312" t="str">
        <v>No</v>
      </c>
      <c r="K312">
        <v>3247.4</v>
      </c>
      <c r="L312">
        <v>9242.5999999999985</v>
      </c>
      <c r="M312">
        <v>45249</v>
      </c>
      <c r="N312" t="str">
        <v>High</v>
      </c>
      <c r="O312" t="str">
        <v>Government</v>
      </c>
      <c r="P312">
        <v>0.2</v>
      </c>
    </row>
    <row r="313" spans="3:16" x14ac:dyDescent="0.25">
      <c r="C313">
        <v>48338</v>
      </c>
      <c r="D313" t="str">
        <v>Italy</v>
      </c>
      <c r="E313" t="str">
        <v>Paseo</v>
      </c>
      <c r="F313">
        <v>861</v>
      </c>
      <c r="G313">
        <v>10</v>
      </c>
      <c r="H313">
        <v>125</v>
      </c>
      <c r="I313">
        <v>107625</v>
      </c>
      <c r="J313" t="str">
        <v>No</v>
      </c>
      <c r="K313">
        <v>5381.25</v>
      </c>
      <c r="L313">
        <v>-1076.25</v>
      </c>
      <c r="M313">
        <v>45249</v>
      </c>
      <c r="N313" t="str">
        <v>Medium</v>
      </c>
      <c r="O313" t="str">
        <v>Enterprise</v>
      </c>
      <c r="P313">
        <v>0.24</v>
      </c>
    </row>
    <row r="314" spans="3:16" x14ac:dyDescent="0.25">
      <c r="C314">
        <v>49640</v>
      </c>
      <c r="D314" t="str">
        <v>Spain</v>
      </c>
      <c r="E314" t="str">
        <v>Paseo</v>
      </c>
      <c r="F314">
        <v>380</v>
      </c>
      <c r="G314">
        <v>10</v>
      </c>
      <c r="H314">
        <v>15</v>
      </c>
      <c r="I314">
        <v>5700</v>
      </c>
      <c r="J314" t="str">
        <v>No</v>
      </c>
      <c r="K314">
        <v>684</v>
      </c>
      <c r="L314">
        <v>1216</v>
      </c>
      <c r="M314">
        <v>45250</v>
      </c>
      <c r="N314" t="str">
        <v>High</v>
      </c>
      <c r="O314" t="str">
        <v>Midmarket</v>
      </c>
      <c r="P314">
        <v>0.22</v>
      </c>
    </row>
    <row r="315" spans="3:16" x14ac:dyDescent="0.25">
      <c r="C315">
        <v>78184</v>
      </c>
      <c r="D315" t="str">
        <v>Germany</v>
      </c>
      <c r="E315" t="str">
        <v>Paseo</v>
      </c>
      <c r="F315">
        <v>1123</v>
      </c>
      <c r="G315">
        <v>10</v>
      </c>
      <c r="H315">
        <v>300</v>
      </c>
      <c r="I315">
        <v>336900</v>
      </c>
      <c r="J315" t="str">
        <v>Yes</v>
      </c>
      <c r="K315">
        <v>23583</v>
      </c>
      <c r="L315">
        <v>32567</v>
      </c>
      <c r="M315">
        <v>45251</v>
      </c>
      <c r="N315" t="str">
        <v>Medium</v>
      </c>
      <c r="O315" t="str">
        <v>Small Business</v>
      </c>
      <c r="P315">
        <v>0.19</v>
      </c>
    </row>
    <row r="316" spans="3:16" x14ac:dyDescent="0.25">
      <c r="C316">
        <v>57635</v>
      </c>
      <c r="D316" t="str">
        <v>Spain</v>
      </c>
      <c r="E316" t="str">
        <v>Paseo</v>
      </c>
      <c r="F316">
        <v>1038</v>
      </c>
      <c r="G316">
        <v>10</v>
      </c>
      <c r="H316">
        <v>20</v>
      </c>
      <c r="I316">
        <v>20760</v>
      </c>
      <c r="J316" t="str">
        <v>No</v>
      </c>
      <c r="K316">
        <v>1868.4</v>
      </c>
      <c r="L316">
        <v>8511.5999999999985</v>
      </c>
      <c r="M316">
        <v>45252</v>
      </c>
      <c r="N316" t="str">
        <v>Medium</v>
      </c>
      <c r="O316" t="str">
        <v>Government</v>
      </c>
      <c r="P316">
        <v>0.22</v>
      </c>
    </row>
    <row r="317" spans="3:16" x14ac:dyDescent="0.25">
      <c r="C317">
        <v>76135</v>
      </c>
      <c r="D317" t="str">
        <v>France</v>
      </c>
      <c r="E317" t="str">
        <v>Paseo</v>
      </c>
      <c r="F317">
        <v>1393</v>
      </c>
      <c r="G317">
        <v>10</v>
      </c>
      <c r="H317">
        <v>12</v>
      </c>
      <c r="I317">
        <v>16716</v>
      </c>
      <c r="J317" t="str">
        <v>Yes</v>
      </c>
      <c r="K317">
        <v>2340.2399999999998</v>
      </c>
      <c r="L317">
        <v>10196.76</v>
      </c>
      <c r="M317">
        <v>45252</v>
      </c>
      <c r="N317" t="str">
        <v>High</v>
      </c>
      <c r="O317" t="str">
        <v>Channel Partners</v>
      </c>
      <c r="P317">
        <v>0.23</v>
      </c>
    </row>
    <row r="318" spans="3:16" x14ac:dyDescent="0.25">
      <c r="C318">
        <v>34756</v>
      </c>
      <c r="D318" t="str">
        <v>Italy</v>
      </c>
      <c r="E318" t="str">
        <v>Paseo</v>
      </c>
      <c r="F318">
        <v>3450</v>
      </c>
      <c r="G318">
        <v>10</v>
      </c>
      <c r="H318">
        <v>350</v>
      </c>
      <c r="I318">
        <v>1207500</v>
      </c>
      <c r="J318" t="str">
        <v>Yes</v>
      </c>
      <c r="K318">
        <v>48300</v>
      </c>
      <c r="L318">
        <v>262200</v>
      </c>
      <c r="M318">
        <v>45253</v>
      </c>
      <c r="N318" t="str">
        <v>Low</v>
      </c>
      <c r="O318" t="str">
        <v>Government</v>
      </c>
      <c r="P318">
        <v>0.24</v>
      </c>
    </row>
    <row r="319" spans="3:16" x14ac:dyDescent="0.25">
      <c r="C319">
        <v>87110</v>
      </c>
      <c r="D319" t="str">
        <v>Germany</v>
      </c>
      <c r="E319" t="str">
        <v>Paseo</v>
      </c>
      <c r="F319">
        <v>689</v>
      </c>
      <c r="G319">
        <v>10</v>
      </c>
      <c r="H319">
        <v>300</v>
      </c>
      <c r="I319">
        <v>206700</v>
      </c>
      <c r="J319" t="str">
        <v>Yes</v>
      </c>
      <c r="K319">
        <v>6201</v>
      </c>
      <c r="L319">
        <v>28249</v>
      </c>
      <c r="M319">
        <v>45253</v>
      </c>
      <c r="N319" t="str">
        <v>Low</v>
      </c>
      <c r="O319" t="str">
        <v>Small Business</v>
      </c>
      <c r="P319">
        <v>0.19</v>
      </c>
    </row>
    <row r="320" spans="3:16" x14ac:dyDescent="0.25">
      <c r="C320">
        <v>93533</v>
      </c>
      <c r="D320" t="str">
        <v>France</v>
      </c>
      <c r="E320" t="str">
        <v>Paseo</v>
      </c>
      <c r="F320">
        <v>1227</v>
      </c>
      <c r="G320">
        <v>10</v>
      </c>
      <c r="H320">
        <v>15</v>
      </c>
      <c r="I320">
        <v>18405</v>
      </c>
      <c r="J320" t="str">
        <v>No</v>
      </c>
      <c r="K320">
        <v>1656.45</v>
      </c>
      <c r="L320">
        <v>4478.5499999999993</v>
      </c>
      <c r="M320">
        <v>45253</v>
      </c>
      <c r="N320" t="str">
        <v>Medium</v>
      </c>
      <c r="O320" t="str">
        <v>Midmarket</v>
      </c>
      <c r="P320">
        <v>0.23</v>
      </c>
    </row>
    <row r="321" spans="3:16" x14ac:dyDescent="0.25">
      <c r="C321">
        <v>78244</v>
      </c>
      <c r="D321" t="str">
        <v>Ireland</v>
      </c>
      <c r="E321" t="str">
        <v>Paseo</v>
      </c>
      <c r="F321">
        <v>2296</v>
      </c>
      <c r="G321">
        <v>10</v>
      </c>
      <c r="H321">
        <v>15</v>
      </c>
      <c r="I321">
        <v>34440</v>
      </c>
      <c r="J321" t="str">
        <v>No</v>
      </c>
      <c r="K321">
        <v>344.4</v>
      </c>
      <c r="L321">
        <v>11135.599999999999</v>
      </c>
      <c r="M321">
        <v>45254</v>
      </c>
      <c r="N321" t="str">
        <v>Low</v>
      </c>
      <c r="O321" t="str">
        <v>Midmarket</v>
      </c>
      <c r="P321">
        <v>0.18</v>
      </c>
    </row>
    <row r="322" spans="3:16" x14ac:dyDescent="0.25">
      <c r="C322">
        <v>71189</v>
      </c>
      <c r="D322" t="str">
        <v>Italy</v>
      </c>
      <c r="E322" t="str">
        <v>Paseo</v>
      </c>
      <c r="F322">
        <v>1366</v>
      </c>
      <c r="G322">
        <v>10</v>
      </c>
      <c r="H322">
        <v>300</v>
      </c>
      <c r="I322">
        <v>409800</v>
      </c>
      <c r="J322" t="str">
        <v>Yes</v>
      </c>
      <c r="K322">
        <v>45078</v>
      </c>
      <c r="L322">
        <v>23222</v>
      </c>
      <c r="M322">
        <v>45259</v>
      </c>
      <c r="N322" t="str">
        <v>High</v>
      </c>
      <c r="O322" t="str">
        <v>Small Business</v>
      </c>
      <c r="P322">
        <v>0.24</v>
      </c>
    </row>
    <row r="323" spans="3:16" x14ac:dyDescent="0.25">
      <c r="C323">
        <v>16474</v>
      </c>
      <c r="D323" t="str">
        <v>France</v>
      </c>
      <c r="E323" t="str">
        <v>Paseo</v>
      </c>
      <c r="F323">
        <v>448</v>
      </c>
      <c r="G323">
        <v>10</v>
      </c>
      <c r="H323">
        <v>300</v>
      </c>
      <c r="I323">
        <v>134400</v>
      </c>
      <c r="J323" t="str">
        <v>No</v>
      </c>
      <c r="K323">
        <v>9408</v>
      </c>
      <c r="L323">
        <v>12992</v>
      </c>
      <c r="M323">
        <v>45261</v>
      </c>
      <c r="N323" t="str">
        <v>Medium</v>
      </c>
      <c r="O323" t="str">
        <v>Small Business</v>
      </c>
      <c r="P323">
        <v>0.23</v>
      </c>
    </row>
    <row r="324" spans="3:16" x14ac:dyDescent="0.25">
      <c r="C324">
        <v>43218</v>
      </c>
      <c r="D324" t="str">
        <v>Ireland</v>
      </c>
      <c r="E324" t="str">
        <v>Paseo</v>
      </c>
      <c r="F324">
        <v>2532</v>
      </c>
      <c r="G324">
        <v>10</v>
      </c>
      <c r="H324">
        <v>7</v>
      </c>
      <c r="I324">
        <v>17724</v>
      </c>
      <c r="J324" t="str">
        <v>Yes</v>
      </c>
      <c r="K324">
        <v>1949.6399999999999</v>
      </c>
      <c r="L324">
        <v>3114.3599999999997</v>
      </c>
      <c r="M324">
        <v>45262</v>
      </c>
      <c r="N324" t="str">
        <v>High</v>
      </c>
      <c r="O324" t="str">
        <v>Government</v>
      </c>
      <c r="P324">
        <v>0.18</v>
      </c>
    </row>
    <row r="325" spans="3:16" x14ac:dyDescent="0.25">
      <c r="C325">
        <v>25283</v>
      </c>
      <c r="D325" t="str">
        <v>Netherlands</v>
      </c>
      <c r="E325" t="str">
        <v>Paseo</v>
      </c>
      <c r="F325">
        <v>2152</v>
      </c>
      <c r="G325">
        <v>10</v>
      </c>
      <c r="H325">
        <v>15</v>
      </c>
      <c r="I325">
        <v>32280</v>
      </c>
      <c r="J325" t="str">
        <v>No</v>
      </c>
      <c r="K325">
        <v>0</v>
      </c>
      <c r="L325">
        <v>10760</v>
      </c>
      <c r="M325">
        <v>45263</v>
      </c>
      <c r="N325" t="str">
        <v>None</v>
      </c>
      <c r="O325" t="str">
        <v>Midmarket</v>
      </c>
      <c r="P325">
        <v>0.2</v>
      </c>
    </row>
    <row r="326" spans="3:16" x14ac:dyDescent="0.25">
      <c r="C326">
        <v>59693</v>
      </c>
      <c r="D326" t="str">
        <v>Italy</v>
      </c>
      <c r="E326" t="str">
        <v>Paseo</v>
      </c>
      <c r="F326">
        <v>973</v>
      </c>
      <c r="G326">
        <v>10</v>
      </c>
      <c r="H326">
        <v>20</v>
      </c>
      <c r="I326">
        <v>19460</v>
      </c>
      <c r="J326" t="str">
        <v>No</v>
      </c>
      <c r="K326">
        <v>1751.4</v>
      </c>
      <c r="L326">
        <v>7978.5999999999985</v>
      </c>
      <c r="M326">
        <v>45264</v>
      </c>
      <c r="N326" t="str">
        <v>Medium</v>
      </c>
      <c r="O326" t="str">
        <v>Government</v>
      </c>
      <c r="P326">
        <v>0.24</v>
      </c>
    </row>
    <row r="327" spans="3:16" x14ac:dyDescent="0.25">
      <c r="C327">
        <v>96672</v>
      </c>
      <c r="D327" t="str">
        <v>Germany</v>
      </c>
      <c r="E327" t="str">
        <v>Paseo</v>
      </c>
      <c r="F327">
        <v>1013</v>
      </c>
      <c r="G327">
        <v>10</v>
      </c>
      <c r="H327">
        <v>12</v>
      </c>
      <c r="I327">
        <v>12156</v>
      </c>
      <c r="J327" t="str">
        <v>No</v>
      </c>
      <c r="K327">
        <v>1580.28</v>
      </c>
      <c r="L327">
        <v>7536.7199999999993</v>
      </c>
      <c r="M327">
        <v>45266</v>
      </c>
      <c r="N327" t="str">
        <v>High</v>
      </c>
      <c r="O327" t="str">
        <v>Channel Partners</v>
      </c>
      <c r="P327">
        <v>0.19</v>
      </c>
    </row>
    <row r="328" spans="3:16" x14ac:dyDescent="0.25">
      <c r="C328">
        <v>57174</v>
      </c>
      <c r="D328" t="str">
        <v>Ireland</v>
      </c>
      <c r="E328" t="str">
        <v>Paseo</v>
      </c>
      <c r="F328">
        <v>1823</v>
      </c>
      <c r="G328">
        <v>10</v>
      </c>
      <c r="H328">
        <v>125</v>
      </c>
      <c r="I328">
        <v>227875</v>
      </c>
      <c r="J328" t="str">
        <v>No</v>
      </c>
      <c r="K328">
        <v>2278.75</v>
      </c>
      <c r="L328">
        <v>6836.25</v>
      </c>
      <c r="M328">
        <v>45266</v>
      </c>
      <c r="N328" t="str">
        <v>Low</v>
      </c>
      <c r="O328" t="str">
        <v>Enterprise</v>
      </c>
      <c r="P328">
        <v>0.18</v>
      </c>
    </row>
    <row r="329" spans="3:16" x14ac:dyDescent="0.25">
      <c r="C329">
        <v>87028</v>
      </c>
      <c r="D329" t="str">
        <v>Italy</v>
      </c>
      <c r="E329" t="str">
        <v>Paseo</v>
      </c>
      <c r="F329">
        <v>727</v>
      </c>
      <c r="G329">
        <v>10</v>
      </c>
      <c r="H329">
        <v>125</v>
      </c>
      <c r="I329">
        <v>90875</v>
      </c>
      <c r="J329" t="str">
        <v>Yes</v>
      </c>
      <c r="K329">
        <v>908.75</v>
      </c>
      <c r="L329">
        <v>2726.25</v>
      </c>
      <c r="M329">
        <v>45269</v>
      </c>
      <c r="N329" t="str">
        <v>Low</v>
      </c>
      <c r="O329" t="str">
        <v>Enterprise</v>
      </c>
      <c r="P329">
        <v>0.24</v>
      </c>
    </row>
    <row r="330" spans="3:16" x14ac:dyDescent="0.25">
      <c r="C330">
        <v>42597</v>
      </c>
      <c r="D330" t="str">
        <v>Germany</v>
      </c>
      <c r="E330" t="str">
        <v>Paseo</v>
      </c>
      <c r="F330">
        <v>807</v>
      </c>
      <c r="G330">
        <v>10</v>
      </c>
      <c r="H330">
        <v>300</v>
      </c>
      <c r="I330">
        <v>242100</v>
      </c>
      <c r="J330" t="str">
        <v>Yes</v>
      </c>
      <c r="K330">
        <v>31473</v>
      </c>
      <c r="L330">
        <v>8877</v>
      </c>
      <c r="M330">
        <v>45271</v>
      </c>
      <c r="N330" t="str">
        <v>High</v>
      </c>
      <c r="O330" t="str">
        <v>Small Business</v>
      </c>
      <c r="P330">
        <v>0.19</v>
      </c>
    </row>
    <row r="331" spans="3:16" x14ac:dyDescent="0.25">
      <c r="C331">
        <v>88352</v>
      </c>
      <c r="D331" t="str">
        <v>France</v>
      </c>
      <c r="E331" t="str">
        <v>Paseo</v>
      </c>
      <c r="F331">
        <v>1922</v>
      </c>
      <c r="G331">
        <v>10</v>
      </c>
      <c r="H331">
        <v>350</v>
      </c>
      <c r="I331">
        <v>672700</v>
      </c>
      <c r="J331" t="str">
        <v>No</v>
      </c>
      <c r="K331">
        <v>94178</v>
      </c>
      <c r="L331">
        <v>78802</v>
      </c>
      <c r="M331">
        <v>45274</v>
      </c>
      <c r="N331" t="str">
        <v>High</v>
      </c>
      <c r="O331" t="str">
        <v>Government</v>
      </c>
      <c r="P331">
        <v>0.23</v>
      </c>
    </row>
    <row r="332" spans="3:16" x14ac:dyDescent="0.25">
      <c r="C332">
        <v>78612</v>
      </c>
      <c r="D332" t="str">
        <v>Netherlands</v>
      </c>
      <c r="E332" t="str">
        <v>Paseo</v>
      </c>
      <c r="F332">
        <v>2729</v>
      </c>
      <c r="G332">
        <v>10</v>
      </c>
      <c r="H332">
        <v>125</v>
      </c>
      <c r="I332">
        <v>341125</v>
      </c>
      <c r="J332" t="str">
        <v>Yes</v>
      </c>
      <c r="K332">
        <v>6822.5</v>
      </c>
      <c r="L332">
        <v>6822.5</v>
      </c>
      <c r="M332">
        <v>45279</v>
      </c>
      <c r="N332" t="str">
        <v>Low</v>
      </c>
      <c r="O332" t="str">
        <v>Enterprise</v>
      </c>
      <c r="P332">
        <v>0.2</v>
      </c>
    </row>
    <row r="333" spans="3:16" x14ac:dyDescent="0.25">
      <c r="C333">
        <v>93247</v>
      </c>
      <c r="D333" t="str">
        <v>Italy</v>
      </c>
      <c r="E333" t="str">
        <v>Paseo</v>
      </c>
      <c r="F333">
        <v>2905</v>
      </c>
      <c r="G333">
        <v>10</v>
      </c>
      <c r="H333">
        <v>300</v>
      </c>
      <c r="I333">
        <v>871500</v>
      </c>
      <c r="J333" t="str">
        <v>Yes</v>
      </c>
      <c r="K333">
        <v>8715</v>
      </c>
      <c r="L333">
        <v>136535</v>
      </c>
      <c r="M333">
        <v>45279</v>
      </c>
      <c r="N333" t="str">
        <v>Low</v>
      </c>
      <c r="O333" t="str">
        <v>Small Business</v>
      </c>
      <c r="P333">
        <v>0.24</v>
      </c>
    </row>
    <row r="334" spans="3:16" x14ac:dyDescent="0.25">
      <c r="C334">
        <v>57344</v>
      </c>
      <c r="D334" t="str">
        <v>Netherlands</v>
      </c>
      <c r="E334" t="str">
        <v>Paseo</v>
      </c>
      <c r="F334">
        <v>1389</v>
      </c>
      <c r="G334">
        <v>10</v>
      </c>
      <c r="H334">
        <v>20</v>
      </c>
      <c r="I334">
        <v>27780</v>
      </c>
      <c r="J334" t="str">
        <v>Yes</v>
      </c>
      <c r="K334">
        <v>1389</v>
      </c>
      <c r="L334">
        <v>12501</v>
      </c>
      <c r="M334">
        <v>45280</v>
      </c>
      <c r="N334" t="str">
        <v>Medium</v>
      </c>
      <c r="O334" t="str">
        <v>Government</v>
      </c>
      <c r="P334">
        <v>0.2</v>
      </c>
    </row>
    <row r="335" spans="3:16" x14ac:dyDescent="0.25">
      <c r="C335">
        <v>38979</v>
      </c>
      <c r="D335" t="str">
        <v>Spain</v>
      </c>
      <c r="E335" t="str">
        <v>Paseo</v>
      </c>
      <c r="F335">
        <v>1114</v>
      </c>
      <c r="G335">
        <v>10</v>
      </c>
      <c r="H335">
        <v>125</v>
      </c>
      <c r="I335">
        <v>139250</v>
      </c>
      <c r="J335" t="str">
        <v>Yes</v>
      </c>
      <c r="K335">
        <v>11140</v>
      </c>
      <c r="L335">
        <v>-5570</v>
      </c>
      <c r="M335">
        <v>45282</v>
      </c>
      <c r="N335" t="str">
        <v>Medium</v>
      </c>
      <c r="O335" t="str">
        <v>Enterprise</v>
      </c>
      <c r="P335">
        <v>0.22</v>
      </c>
    </row>
    <row r="336" spans="3:16" x14ac:dyDescent="0.25">
      <c r="C336">
        <v>54481</v>
      </c>
      <c r="D336" t="str">
        <v>Germany</v>
      </c>
      <c r="E336" t="str">
        <v>Paseo</v>
      </c>
      <c r="F336">
        <v>1006</v>
      </c>
      <c r="G336">
        <v>10</v>
      </c>
      <c r="H336">
        <v>350</v>
      </c>
      <c r="I336">
        <v>352100</v>
      </c>
      <c r="J336" t="str">
        <v>Yes</v>
      </c>
      <c r="K336">
        <v>0</v>
      </c>
      <c r="L336">
        <v>90540</v>
      </c>
      <c r="M336">
        <v>45283</v>
      </c>
      <c r="N336" t="str">
        <v>None</v>
      </c>
      <c r="O336" t="str">
        <v>Government</v>
      </c>
      <c r="P336">
        <v>0.19</v>
      </c>
    </row>
    <row r="337" spans="3:16" x14ac:dyDescent="0.25">
      <c r="C337">
        <v>93465</v>
      </c>
      <c r="D337" t="str">
        <v>Germany</v>
      </c>
      <c r="E337" t="str">
        <v>Paseo</v>
      </c>
      <c r="F337">
        <v>357</v>
      </c>
      <c r="G337">
        <v>10</v>
      </c>
      <c r="H337">
        <v>350</v>
      </c>
      <c r="I337">
        <v>124950</v>
      </c>
      <c r="J337" t="str">
        <v>Yes</v>
      </c>
      <c r="K337">
        <v>16243.5</v>
      </c>
      <c r="L337">
        <v>15886.5</v>
      </c>
      <c r="M337">
        <v>45288</v>
      </c>
      <c r="N337" t="str">
        <v>High</v>
      </c>
      <c r="O337" t="str">
        <v>Government</v>
      </c>
      <c r="P337">
        <v>0.19</v>
      </c>
    </row>
    <row r="338" spans="3:16" x14ac:dyDescent="0.25">
      <c r="C338">
        <v>23829</v>
      </c>
      <c r="D338" t="str">
        <v>Italy</v>
      </c>
      <c r="E338" t="str">
        <v>Paseo</v>
      </c>
      <c r="F338">
        <v>4492.5</v>
      </c>
      <c r="G338">
        <v>10</v>
      </c>
      <c r="H338">
        <v>7</v>
      </c>
      <c r="I338">
        <v>31447.5</v>
      </c>
      <c r="J338" t="str">
        <v>No</v>
      </c>
      <c r="K338">
        <v>314.47500000000002</v>
      </c>
      <c r="L338">
        <v>8670.5249999999978</v>
      </c>
      <c r="M338">
        <v>45288</v>
      </c>
      <c r="N338" t="str">
        <v>Low</v>
      </c>
      <c r="O338" t="str">
        <v>Government</v>
      </c>
      <c r="P338">
        <v>0.24</v>
      </c>
    </row>
    <row r="339" spans="3:16" x14ac:dyDescent="0.25">
      <c r="C339">
        <v>53030</v>
      </c>
      <c r="D339" t="str">
        <v>Italy</v>
      </c>
      <c r="E339" t="str">
        <v>Paseo</v>
      </c>
      <c r="F339">
        <v>2007</v>
      </c>
      <c r="G339">
        <v>10</v>
      </c>
      <c r="H339">
        <v>350</v>
      </c>
      <c r="I339">
        <v>702450</v>
      </c>
      <c r="J339" t="str">
        <v>No</v>
      </c>
      <c r="K339">
        <v>105367.5</v>
      </c>
      <c r="L339">
        <v>75262.5</v>
      </c>
      <c r="M339">
        <v>45290</v>
      </c>
      <c r="N339" t="str">
        <v>High</v>
      </c>
      <c r="O339" t="str">
        <v>Government</v>
      </c>
      <c r="P339">
        <v>0.24</v>
      </c>
    </row>
    <row r="340" spans="3:16" x14ac:dyDescent="0.25">
      <c r="C340">
        <v>22948</v>
      </c>
      <c r="D340" t="str">
        <v>France</v>
      </c>
      <c r="E340" t="str">
        <v>Paseo</v>
      </c>
      <c r="F340">
        <v>2988</v>
      </c>
      <c r="G340">
        <v>10</v>
      </c>
      <c r="H340">
        <v>125</v>
      </c>
      <c r="I340">
        <v>373500</v>
      </c>
      <c r="J340" t="str">
        <v>No</v>
      </c>
      <c r="K340">
        <v>14940</v>
      </c>
      <c r="L340">
        <v>0</v>
      </c>
      <c r="M340">
        <v>45292</v>
      </c>
      <c r="N340" t="str">
        <v>Low</v>
      </c>
      <c r="O340" t="str">
        <v>Enterprise</v>
      </c>
      <c r="P340">
        <v>0.23</v>
      </c>
    </row>
    <row r="341" spans="3:16" x14ac:dyDescent="0.25">
      <c r="C341">
        <v>44845</v>
      </c>
      <c r="D341" t="str">
        <v>Germany</v>
      </c>
      <c r="E341" t="str">
        <v>Paseo</v>
      </c>
      <c r="F341">
        <v>1359</v>
      </c>
      <c r="G341">
        <v>10</v>
      </c>
      <c r="H341">
        <v>300</v>
      </c>
      <c r="I341">
        <v>407700</v>
      </c>
      <c r="J341" t="str">
        <v>Yes</v>
      </c>
      <c r="K341">
        <v>48924</v>
      </c>
      <c r="L341">
        <v>19026</v>
      </c>
      <c r="M341">
        <v>45292</v>
      </c>
      <c r="N341" t="str">
        <v>High</v>
      </c>
      <c r="O341" t="str">
        <v>Small Business</v>
      </c>
      <c r="P341">
        <v>0.19</v>
      </c>
    </row>
    <row r="342" spans="3:16" x14ac:dyDescent="0.25">
      <c r="C342">
        <v>71600</v>
      </c>
      <c r="D342" t="str">
        <v>Netherlands</v>
      </c>
      <c r="E342" t="str">
        <v>Paseo</v>
      </c>
      <c r="F342">
        <v>2470</v>
      </c>
      <c r="G342">
        <v>10</v>
      </c>
      <c r="H342">
        <v>15</v>
      </c>
      <c r="I342">
        <v>37050</v>
      </c>
      <c r="J342" t="str">
        <v>No</v>
      </c>
      <c r="K342">
        <v>5187</v>
      </c>
      <c r="L342">
        <v>7163</v>
      </c>
      <c r="M342">
        <v>45293</v>
      </c>
      <c r="N342" t="str">
        <v>High</v>
      </c>
      <c r="O342" t="str">
        <v>Midmarket</v>
      </c>
      <c r="P342">
        <v>0.2</v>
      </c>
    </row>
    <row r="343" spans="3:16" x14ac:dyDescent="0.25">
      <c r="C343">
        <v>48363</v>
      </c>
      <c r="D343" t="str">
        <v>France</v>
      </c>
      <c r="E343" t="str">
        <v>Paseo</v>
      </c>
      <c r="F343">
        <v>787</v>
      </c>
      <c r="G343">
        <v>10</v>
      </c>
      <c r="H343">
        <v>125</v>
      </c>
      <c r="I343">
        <v>98375</v>
      </c>
      <c r="J343" t="str">
        <v>Yes</v>
      </c>
      <c r="K343">
        <v>983.75</v>
      </c>
      <c r="L343">
        <v>2951.25</v>
      </c>
      <c r="M343">
        <v>45295</v>
      </c>
      <c r="N343" t="str">
        <v>Low</v>
      </c>
      <c r="O343" t="str">
        <v>Enterprise</v>
      </c>
      <c r="P343">
        <v>0.23</v>
      </c>
    </row>
    <row r="344" spans="3:16" x14ac:dyDescent="0.25">
      <c r="C344">
        <v>11171</v>
      </c>
      <c r="D344" t="str">
        <v>Netherlands</v>
      </c>
      <c r="E344" t="str">
        <v>Paseo</v>
      </c>
      <c r="F344">
        <v>2632</v>
      </c>
      <c r="G344">
        <v>10</v>
      </c>
      <c r="H344">
        <v>350</v>
      </c>
      <c r="I344">
        <v>921200</v>
      </c>
      <c r="J344" t="str">
        <v>No</v>
      </c>
      <c r="K344">
        <v>119756</v>
      </c>
      <c r="L344">
        <v>117124</v>
      </c>
      <c r="M344">
        <v>45297</v>
      </c>
      <c r="N344" t="str">
        <v>High</v>
      </c>
      <c r="O344" t="str">
        <v>Government</v>
      </c>
      <c r="P344">
        <v>0.2</v>
      </c>
    </row>
    <row r="345" spans="3:16" x14ac:dyDescent="0.25">
      <c r="C345">
        <v>72877</v>
      </c>
      <c r="D345" t="str">
        <v>Ireland</v>
      </c>
      <c r="E345" t="str">
        <v>Paseo</v>
      </c>
      <c r="F345">
        <v>2145</v>
      </c>
      <c r="G345">
        <v>10</v>
      </c>
      <c r="H345">
        <v>125</v>
      </c>
      <c r="I345">
        <v>268125</v>
      </c>
      <c r="J345" t="str">
        <v>Yes</v>
      </c>
      <c r="K345">
        <v>5362.5</v>
      </c>
      <c r="L345">
        <v>5362.5</v>
      </c>
      <c r="M345">
        <v>45298</v>
      </c>
      <c r="N345" t="str">
        <v>Low</v>
      </c>
      <c r="O345" t="str">
        <v>Enterprise</v>
      </c>
      <c r="P345">
        <v>0.18</v>
      </c>
    </row>
    <row r="346" spans="3:16" x14ac:dyDescent="0.25">
      <c r="C346">
        <v>78939</v>
      </c>
      <c r="D346" t="str">
        <v>Spain</v>
      </c>
      <c r="E346" t="str">
        <v>Paseo</v>
      </c>
      <c r="F346">
        <v>883</v>
      </c>
      <c r="G346">
        <v>10</v>
      </c>
      <c r="H346">
        <v>7</v>
      </c>
      <c r="I346">
        <v>6181</v>
      </c>
      <c r="J346" t="str">
        <v>No</v>
      </c>
      <c r="K346">
        <v>0</v>
      </c>
      <c r="L346">
        <v>1766</v>
      </c>
      <c r="M346">
        <v>45299</v>
      </c>
      <c r="N346" t="str">
        <v>None</v>
      </c>
      <c r="O346" t="str">
        <v>Government</v>
      </c>
      <c r="P346">
        <v>0.22</v>
      </c>
    </row>
    <row r="347" spans="3:16" x14ac:dyDescent="0.25">
      <c r="C347">
        <v>86862</v>
      </c>
      <c r="D347" t="str">
        <v>Germany</v>
      </c>
      <c r="E347" t="str">
        <v>Paseo</v>
      </c>
      <c r="F347">
        <v>1085</v>
      </c>
      <c r="G347">
        <v>10</v>
      </c>
      <c r="H347">
        <v>125</v>
      </c>
      <c r="I347">
        <v>135625</v>
      </c>
      <c r="J347" t="str">
        <v>No</v>
      </c>
      <c r="K347">
        <v>20343.75</v>
      </c>
      <c r="L347">
        <v>-14918.75</v>
      </c>
      <c r="M347">
        <v>45299</v>
      </c>
      <c r="N347" t="str">
        <v>High</v>
      </c>
      <c r="O347" t="str">
        <v>Enterprise</v>
      </c>
      <c r="P347">
        <v>0.19</v>
      </c>
    </row>
    <row r="348" spans="3:16" x14ac:dyDescent="0.25">
      <c r="C348">
        <v>63822</v>
      </c>
      <c r="D348" t="str">
        <v>Spain</v>
      </c>
      <c r="E348" t="str">
        <v>Paseo</v>
      </c>
      <c r="F348">
        <v>1984</v>
      </c>
      <c r="G348">
        <v>10</v>
      </c>
      <c r="H348">
        <v>15</v>
      </c>
      <c r="I348">
        <v>29760</v>
      </c>
      <c r="J348" t="str">
        <v>Yes</v>
      </c>
      <c r="K348">
        <v>3273.6</v>
      </c>
      <c r="L348">
        <v>6646.4000000000015</v>
      </c>
      <c r="M348">
        <v>45300</v>
      </c>
      <c r="N348" t="str">
        <v>High</v>
      </c>
      <c r="O348" t="str">
        <v>Midmarket</v>
      </c>
      <c r="P348">
        <v>0.22</v>
      </c>
    </row>
    <row r="349" spans="3:16" x14ac:dyDescent="0.25">
      <c r="C349">
        <v>64829</v>
      </c>
      <c r="D349" t="str">
        <v>France</v>
      </c>
      <c r="E349" t="str">
        <v>Paseo</v>
      </c>
      <c r="F349">
        <v>2441</v>
      </c>
      <c r="G349">
        <v>10</v>
      </c>
      <c r="H349">
        <v>125</v>
      </c>
      <c r="I349">
        <v>305125</v>
      </c>
      <c r="J349" t="str">
        <v>No</v>
      </c>
      <c r="K349">
        <v>33563.75</v>
      </c>
      <c r="L349">
        <v>-21358.75</v>
      </c>
      <c r="M349">
        <v>45301</v>
      </c>
      <c r="N349" t="str">
        <v>High</v>
      </c>
      <c r="O349" t="str">
        <v>Enterprise</v>
      </c>
      <c r="P349">
        <v>0.23</v>
      </c>
    </row>
    <row r="350" spans="3:16" x14ac:dyDescent="0.25">
      <c r="C350">
        <v>68334</v>
      </c>
      <c r="D350" t="str">
        <v>Ireland</v>
      </c>
      <c r="E350" t="str">
        <v>Paseo</v>
      </c>
      <c r="F350">
        <v>293</v>
      </c>
      <c r="G350">
        <v>10</v>
      </c>
      <c r="H350">
        <v>20</v>
      </c>
      <c r="I350">
        <v>5860</v>
      </c>
      <c r="J350" t="str">
        <v>Yes</v>
      </c>
      <c r="K350">
        <v>879</v>
      </c>
      <c r="L350">
        <v>2051</v>
      </c>
      <c r="M350">
        <v>45304</v>
      </c>
      <c r="N350" t="str">
        <v>High</v>
      </c>
      <c r="O350" t="str">
        <v>Government</v>
      </c>
      <c r="P350">
        <v>0.18</v>
      </c>
    </row>
    <row r="351" spans="3:16" x14ac:dyDescent="0.25">
      <c r="C351">
        <v>90435</v>
      </c>
      <c r="D351" t="str">
        <v>Italy</v>
      </c>
      <c r="E351" t="str">
        <v>Paseo</v>
      </c>
      <c r="F351">
        <v>1143</v>
      </c>
      <c r="G351">
        <v>10</v>
      </c>
      <c r="H351">
        <v>7</v>
      </c>
      <c r="I351">
        <v>8001</v>
      </c>
      <c r="J351" t="str">
        <v>Yes</v>
      </c>
      <c r="K351">
        <v>0</v>
      </c>
      <c r="L351">
        <v>2286</v>
      </c>
      <c r="M351">
        <v>45305</v>
      </c>
      <c r="N351" t="str">
        <v>None</v>
      </c>
      <c r="O351" t="str">
        <v>Government</v>
      </c>
      <c r="P351">
        <v>0.24</v>
      </c>
    </row>
    <row r="352" spans="3:16" x14ac:dyDescent="0.25">
      <c r="C352">
        <v>78772</v>
      </c>
      <c r="D352" t="str">
        <v>Spain</v>
      </c>
      <c r="E352" t="str">
        <v>Paseo</v>
      </c>
      <c r="F352">
        <v>2460</v>
      </c>
      <c r="G352">
        <v>10</v>
      </c>
      <c r="H352">
        <v>300</v>
      </c>
      <c r="I352">
        <v>738000</v>
      </c>
      <c r="J352" t="str">
        <v>Yes</v>
      </c>
      <c r="K352">
        <v>59040</v>
      </c>
      <c r="L352">
        <v>63960</v>
      </c>
      <c r="M352">
        <v>45305</v>
      </c>
      <c r="N352" t="str">
        <v>Medium</v>
      </c>
      <c r="O352" t="str">
        <v>Small Business</v>
      </c>
      <c r="P352">
        <v>0.22</v>
      </c>
    </row>
    <row r="353" spans="3:16" x14ac:dyDescent="0.25">
      <c r="C353">
        <v>35823</v>
      </c>
      <c r="D353" t="str">
        <v>Germany</v>
      </c>
      <c r="E353" t="str">
        <v>Paseo</v>
      </c>
      <c r="F353">
        <v>809</v>
      </c>
      <c r="G353">
        <v>10</v>
      </c>
      <c r="H353">
        <v>125</v>
      </c>
      <c r="I353">
        <v>101125</v>
      </c>
      <c r="J353" t="str">
        <v>Yes</v>
      </c>
      <c r="K353">
        <v>2022.5</v>
      </c>
      <c r="L353">
        <v>2022.5</v>
      </c>
      <c r="M353">
        <v>45306</v>
      </c>
      <c r="N353" t="str">
        <v>Low</v>
      </c>
      <c r="O353" t="str">
        <v>Enterprise</v>
      </c>
      <c r="P353">
        <v>0.19</v>
      </c>
    </row>
    <row r="354" spans="3:16" x14ac:dyDescent="0.25">
      <c r="C354">
        <v>87323</v>
      </c>
      <c r="D354" t="str">
        <v>Ireland</v>
      </c>
      <c r="E354" t="str">
        <v>Paseo</v>
      </c>
      <c r="F354">
        <v>1153</v>
      </c>
      <c r="G354">
        <v>10</v>
      </c>
      <c r="H354">
        <v>15</v>
      </c>
      <c r="I354">
        <v>17295</v>
      </c>
      <c r="J354" t="str">
        <v>Yes</v>
      </c>
      <c r="K354">
        <v>1037.7</v>
      </c>
      <c r="L354">
        <v>4727.2999999999993</v>
      </c>
      <c r="M354">
        <v>45308</v>
      </c>
      <c r="N354" t="str">
        <v>Medium</v>
      </c>
      <c r="O354" t="str">
        <v>Midmarket</v>
      </c>
      <c r="P354">
        <v>0.18</v>
      </c>
    </row>
    <row r="355" spans="3:16" x14ac:dyDescent="0.25">
      <c r="C355">
        <v>85111</v>
      </c>
      <c r="D355" t="str">
        <v>France</v>
      </c>
      <c r="E355" t="str">
        <v>Paseo</v>
      </c>
      <c r="F355">
        <v>1303</v>
      </c>
      <c r="G355">
        <v>10</v>
      </c>
      <c r="H355">
        <v>20</v>
      </c>
      <c r="I355">
        <v>26060</v>
      </c>
      <c r="J355" t="str">
        <v>No</v>
      </c>
      <c r="K355">
        <v>1303</v>
      </c>
      <c r="L355">
        <v>11727</v>
      </c>
      <c r="M355">
        <v>45310</v>
      </c>
      <c r="N355" t="str">
        <v>Medium</v>
      </c>
      <c r="O355" t="str">
        <v>Government</v>
      </c>
      <c r="P355">
        <v>0.23</v>
      </c>
    </row>
    <row r="356" spans="3:16" x14ac:dyDescent="0.25">
      <c r="C356">
        <v>96220</v>
      </c>
      <c r="D356" t="str">
        <v>Netherlands</v>
      </c>
      <c r="E356" t="str">
        <v>Paseo</v>
      </c>
      <c r="F356">
        <v>257</v>
      </c>
      <c r="G356">
        <v>10</v>
      </c>
      <c r="H356">
        <v>7</v>
      </c>
      <c r="I356">
        <v>1799</v>
      </c>
      <c r="J356" t="str">
        <v>No</v>
      </c>
      <c r="K356">
        <v>143.91999999999999</v>
      </c>
      <c r="L356">
        <v>370.07999999999993</v>
      </c>
      <c r="M356">
        <v>45310</v>
      </c>
      <c r="N356" t="str">
        <v>Medium</v>
      </c>
      <c r="O356" t="str">
        <v>Government</v>
      </c>
      <c r="P356">
        <v>0.2</v>
      </c>
    </row>
    <row r="357" spans="3:16" x14ac:dyDescent="0.25">
      <c r="C357">
        <v>38120</v>
      </c>
      <c r="D357" t="str">
        <v>Germany</v>
      </c>
      <c r="E357" t="str">
        <v>Paseo</v>
      </c>
      <c r="F357">
        <v>1175</v>
      </c>
      <c r="G357">
        <v>10</v>
      </c>
      <c r="H357">
        <v>15</v>
      </c>
      <c r="I357">
        <v>17625</v>
      </c>
      <c r="J357" t="str">
        <v>No</v>
      </c>
      <c r="K357">
        <v>2643.75</v>
      </c>
      <c r="L357">
        <v>3231.25</v>
      </c>
      <c r="M357">
        <v>45311</v>
      </c>
      <c r="N357" t="str">
        <v>High</v>
      </c>
      <c r="O357" t="str">
        <v>Midmarket</v>
      </c>
      <c r="P357">
        <v>0.19</v>
      </c>
    </row>
    <row r="358" spans="3:16" x14ac:dyDescent="0.25">
      <c r="C358">
        <v>99223</v>
      </c>
      <c r="D358" t="str">
        <v>Ireland</v>
      </c>
      <c r="E358" t="str">
        <v>Paseo</v>
      </c>
      <c r="F358">
        <v>2156</v>
      </c>
      <c r="G358">
        <v>10</v>
      </c>
      <c r="H358">
        <v>125</v>
      </c>
      <c r="I358">
        <v>269500</v>
      </c>
      <c r="J358" t="str">
        <v>Yes</v>
      </c>
      <c r="K358">
        <v>32340</v>
      </c>
      <c r="L358">
        <v>-21560</v>
      </c>
      <c r="M358">
        <v>45313</v>
      </c>
      <c r="N358" t="str">
        <v>High</v>
      </c>
      <c r="O358" t="str">
        <v>Enterprise</v>
      </c>
      <c r="P358">
        <v>0.18</v>
      </c>
    </row>
    <row r="359" spans="3:16" x14ac:dyDescent="0.25">
      <c r="C359">
        <v>28077</v>
      </c>
      <c r="D359" t="str">
        <v>Ireland</v>
      </c>
      <c r="E359" t="str">
        <v>Paseo</v>
      </c>
      <c r="F359">
        <v>591</v>
      </c>
      <c r="G359">
        <v>10</v>
      </c>
      <c r="H359">
        <v>300</v>
      </c>
      <c r="I359">
        <v>177300</v>
      </c>
      <c r="J359" t="str">
        <v>No</v>
      </c>
      <c r="K359">
        <v>17730</v>
      </c>
      <c r="L359">
        <v>11820</v>
      </c>
      <c r="M359">
        <v>45314</v>
      </c>
      <c r="N359" t="str">
        <v>High</v>
      </c>
      <c r="O359" t="str">
        <v>Small Business</v>
      </c>
      <c r="P359">
        <v>0.18</v>
      </c>
    </row>
    <row r="360" spans="3:16" x14ac:dyDescent="0.25">
      <c r="C360">
        <v>12263</v>
      </c>
      <c r="D360" t="str">
        <v>Italy</v>
      </c>
      <c r="E360" t="str">
        <v>Paseo</v>
      </c>
      <c r="F360">
        <v>2797</v>
      </c>
      <c r="G360">
        <v>10</v>
      </c>
      <c r="H360">
        <v>125</v>
      </c>
      <c r="I360">
        <v>349625</v>
      </c>
      <c r="J360" t="str">
        <v>No</v>
      </c>
      <c r="K360">
        <v>31466.25</v>
      </c>
      <c r="L360">
        <v>-17481.25</v>
      </c>
      <c r="M360">
        <v>45315</v>
      </c>
      <c r="N360" t="str">
        <v>Medium</v>
      </c>
      <c r="O360" t="str">
        <v>Enterprise</v>
      </c>
      <c r="P360">
        <v>0.24</v>
      </c>
    </row>
    <row r="361" spans="3:16" x14ac:dyDescent="0.25">
      <c r="C361">
        <v>29095</v>
      </c>
      <c r="D361" t="str">
        <v>Germany</v>
      </c>
      <c r="E361" t="str">
        <v>Paseo</v>
      </c>
      <c r="F361">
        <v>241</v>
      </c>
      <c r="G361">
        <v>10</v>
      </c>
      <c r="H361">
        <v>20</v>
      </c>
      <c r="I361">
        <v>4820</v>
      </c>
      <c r="J361" t="str">
        <v>Yes</v>
      </c>
      <c r="K361">
        <v>482</v>
      </c>
      <c r="L361">
        <v>1928</v>
      </c>
      <c r="M361">
        <v>45317</v>
      </c>
      <c r="N361" t="str">
        <v>High</v>
      </c>
      <c r="O361" t="str">
        <v>Government</v>
      </c>
      <c r="P361">
        <v>0.19</v>
      </c>
    </row>
    <row r="362" spans="3:16" x14ac:dyDescent="0.25">
      <c r="C362">
        <v>46068</v>
      </c>
      <c r="D362" t="str">
        <v>France</v>
      </c>
      <c r="E362" t="str">
        <v>Paseo</v>
      </c>
      <c r="F362">
        <v>1055</v>
      </c>
      <c r="G362">
        <v>10</v>
      </c>
      <c r="H362">
        <v>12</v>
      </c>
      <c r="I362">
        <v>12660</v>
      </c>
      <c r="J362" t="str">
        <v>No</v>
      </c>
      <c r="K362">
        <v>253.2</v>
      </c>
      <c r="L362">
        <v>9241.7999999999993</v>
      </c>
      <c r="M362">
        <v>45320</v>
      </c>
      <c r="N362" t="str">
        <v>Low</v>
      </c>
      <c r="O362" t="str">
        <v>Channel Partners</v>
      </c>
      <c r="P362">
        <v>0.23</v>
      </c>
    </row>
    <row r="363" spans="3:16" x14ac:dyDescent="0.25">
      <c r="C363">
        <v>32137</v>
      </c>
      <c r="D363" t="str">
        <v>Ireland</v>
      </c>
      <c r="E363" t="str">
        <v>Paseo</v>
      </c>
      <c r="F363">
        <v>2074</v>
      </c>
      <c r="G363">
        <v>10</v>
      </c>
      <c r="H363">
        <v>20</v>
      </c>
      <c r="I363">
        <v>41480</v>
      </c>
      <c r="J363" t="str">
        <v>Yes</v>
      </c>
      <c r="K363">
        <v>1659.2</v>
      </c>
      <c r="L363">
        <v>19080.800000000003</v>
      </c>
      <c r="M363">
        <v>45320</v>
      </c>
      <c r="N363" t="str">
        <v>Low</v>
      </c>
      <c r="O363" t="str">
        <v>Government</v>
      </c>
      <c r="P363">
        <v>0.18</v>
      </c>
    </row>
    <row r="364" spans="3:16" x14ac:dyDescent="0.25">
      <c r="C364">
        <v>62513</v>
      </c>
      <c r="D364" t="str">
        <v>Netherlands</v>
      </c>
      <c r="E364" t="str">
        <v>Paseo</v>
      </c>
      <c r="F364">
        <v>1774</v>
      </c>
      <c r="G364">
        <v>10</v>
      </c>
      <c r="H364">
        <v>125</v>
      </c>
      <c r="I364">
        <v>221750</v>
      </c>
      <c r="J364" t="str">
        <v>No</v>
      </c>
      <c r="K364">
        <v>6652.5</v>
      </c>
      <c r="L364">
        <v>2217.5</v>
      </c>
      <c r="M364">
        <v>45320</v>
      </c>
      <c r="N364" t="str">
        <v>Low</v>
      </c>
      <c r="O364" t="str">
        <v>Enterprise</v>
      </c>
      <c r="P364">
        <v>0.2</v>
      </c>
    </row>
    <row r="365" spans="3:16" x14ac:dyDescent="0.25">
      <c r="C365">
        <v>78506</v>
      </c>
      <c r="D365" t="str">
        <v>Ireland</v>
      </c>
      <c r="E365" t="str">
        <v>Paseo</v>
      </c>
      <c r="F365">
        <v>1142</v>
      </c>
      <c r="G365">
        <v>10</v>
      </c>
      <c r="H365">
        <v>12</v>
      </c>
      <c r="I365">
        <v>13704</v>
      </c>
      <c r="J365" t="str">
        <v>Yes</v>
      </c>
      <c r="K365">
        <v>274.08</v>
      </c>
      <c r="L365">
        <v>10003.92</v>
      </c>
      <c r="M365">
        <v>45321</v>
      </c>
      <c r="N365" t="str">
        <v>Low</v>
      </c>
      <c r="O365" t="str">
        <v>Channel Partners</v>
      </c>
      <c r="P365">
        <v>0.18</v>
      </c>
    </row>
    <row r="366" spans="3:16" x14ac:dyDescent="0.25">
      <c r="C366">
        <v>69310</v>
      </c>
      <c r="D366" t="str">
        <v>Spain</v>
      </c>
      <c r="E366" t="str">
        <v>Paseo</v>
      </c>
      <c r="F366">
        <v>1607</v>
      </c>
      <c r="G366">
        <v>10</v>
      </c>
      <c r="H366">
        <v>300</v>
      </c>
      <c r="I366">
        <v>482100</v>
      </c>
      <c r="J366" t="str">
        <v>Yes</v>
      </c>
      <c r="K366">
        <v>24105</v>
      </c>
      <c r="L366">
        <v>56245</v>
      </c>
      <c r="M366">
        <v>45322</v>
      </c>
      <c r="N366" t="str">
        <v>Medium</v>
      </c>
      <c r="O366" t="str">
        <v>Small Business</v>
      </c>
      <c r="P366">
        <v>0.22</v>
      </c>
    </row>
    <row r="367" spans="3:16" x14ac:dyDescent="0.25">
      <c r="C367">
        <v>56997</v>
      </c>
      <c r="D367" t="str">
        <v>Netherlands</v>
      </c>
      <c r="E367" t="str">
        <v>Paseo</v>
      </c>
      <c r="F367">
        <v>1743</v>
      </c>
      <c r="G367">
        <v>10</v>
      </c>
      <c r="H367">
        <v>15</v>
      </c>
      <c r="I367">
        <v>26145</v>
      </c>
      <c r="J367" t="str">
        <v>No</v>
      </c>
      <c r="K367">
        <v>3660.3</v>
      </c>
      <c r="L367">
        <v>5054.7000000000007</v>
      </c>
      <c r="M367">
        <v>45325</v>
      </c>
      <c r="N367" t="str">
        <v>High</v>
      </c>
      <c r="O367" t="str">
        <v>Midmarket</v>
      </c>
      <c r="P367">
        <v>0.2</v>
      </c>
    </row>
    <row r="368" spans="3:16" x14ac:dyDescent="0.25">
      <c r="C368">
        <v>75174</v>
      </c>
      <c r="D368" t="str">
        <v>Germany</v>
      </c>
      <c r="E368" t="str">
        <v>Paseo</v>
      </c>
      <c r="F368">
        <v>1513</v>
      </c>
      <c r="G368">
        <v>10</v>
      </c>
      <c r="H368">
        <v>350</v>
      </c>
      <c r="I368">
        <v>529550</v>
      </c>
      <c r="J368" t="str">
        <v>Yes</v>
      </c>
      <c r="K368">
        <v>0</v>
      </c>
      <c r="L368">
        <v>136170</v>
      </c>
      <c r="M368">
        <v>45325</v>
      </c>
      <c r="N368" t="str">
        <v>None</v>
      </c>
      <c r="O368" t="str">
        <v>Government</v>
      </c>
      <c r="P368">
        <v>0.19</v>
      </c>
    </row>
    <row r="369" spans="3:16" x14ac:dyDescent="0.25">
      <c r="C369">
        <v>43905</v>
      </c>
      <c r="D369" t="str">
        <v>Germany</v>
      </c>
      <c r="E369" t="str">
        <v>Paseo</v>
      </c>
      <c r="F369">
        <v>1259</v>
      </c>
      <c r="G369">
        <v>10</v>
      </c>
      <c r="H369">
        <v>7</v>
      </c>
      <c r="I369">
        <v>8813</v>
      </c>
      <c r="J369" t="str">
        <v>No</v>
      </c>
      <c r="K369">
        <v>705.04</v>
      </c>
      <c r="L369">
        <v>1812.96</v>
      </c>
      <c r="M369">
        <v>45329</v>
      </c>
      <c r="N369" t="str">
        <v>Medium</v>
      </c>
      <c r="O369" t="str">
        <v>Government</v>
      </c>
      <c r="P369">
        <v>0.19</v>
      </c>
    </row>
    <row r="370" spans="3:16" x14ac:dyDescent="0.25">
      <c r="C370">
        <v>93666</v>
      </c>
      <c r="D370" t="str">
        <v>France</v>
      </c>
      <c r="E370" t="str">
        <v>Paseo</v>
      </c>
      <c r="F370">
        <v>1324</v>
      </c>
      <c r="G370">
        <v>10</v>
      </c>
      <c r="H370">
        <v>300</v>
      </c>
      <c r="I370">
        <v>397200</v>
      </c>
      <c r="J370" t="str">
        <v>Yes</v>
      </c>
      <c r="K370">
        <v>35748</v>
      </c>
      <c r="L370">
        <v>30452</v>
      </c>
      <c r="M370">
        <v>45329</v>
      </c>
      <c r="N370" t="str">
        <v>Medium</v>
      </c>
      <c r="O370" t="str">
        <v>Small Business</v>
      </c>
      <c r="P370">
        <v>0.23</v>
      </c>
    </row>
    <row r="371" spans="3:16" x14ac:dyDescent="0.25">
      <c r="C371">
        <v>54363</v>
      </c>
      <c r="D371" t="str">
        <v>Spain</v>
      </c>
      <c r="E371" t="str">
        <v>Paseo</v>
      </c>
      <c r="F371">
        <v>1715</v>
      </c>
      <c r="G371">
        <v>10</v>
      </c>
      <c r="H371">
        <v>20</v>
      </c>
      <c r="I371">
        <v>34300</v>
      </c>
      <c r="J371" t="str">
        <v>No</v>
      </c>
      <c r="K371">
        <v>4116</v>
      </c>
      <c r="L371">
        <v>13034</v>
      </c>
      <c r="M371">
        <v>45330</v>
      </c>
      <c r="N371" t="str">
        <v>High</v>
      </c>
      <c r="O371" t="str">
        <v>Government</v>
      </c>
      <c r="P371">
        <v>0.22</v>
      </c>
    </row>
    <row r="372" spans="3:16" x14ac:dyDescent="0.25">
      <c r="C372">
        <v>48596</v>
      </c>
      <c r="D372" t="str">
        <v>Netherlands</v>
      </c>
      <c r="E372" t="str">
        <v>Paseo</v>
      </c>
      <c r="F372">
        <v>2009</v>
      </c>
      <c r="G372">
        <v>10</v>
      </c>
      <c r="H372">
        <v>125</v>
      </c>
      <c r="I372">
        <v>251125</v>
      </c>
      <c r="J372" t="str">
        <v>No</v>
      </c>
      <c r="K372">
        <v>7533.75</v>
      </c>
      <c r="L372">
        <v>2511.25</v>
      </c>
      <c r="M372">
        <v>45333</v>
      </c>
      <c r="N372" t="str">
        <v>Low</v>
      </c>
      <c r="O372" t="str">
        <v>Enterprise</v>
      </c>
      <c r="P372">
        <v>0.2</v>
      </c>
    </row>
    <row r="373" spans="3:16" x14ac:dyDescent="0.25">
      <c r="C373">
        <v>44473</v>
      </c>
      <c r="D373" t="str">
        <v>Netherlands</v>
      </c>
      <c r="E373" t="str">
        <v>Paseo</v>
      </c>
      <c r="F373">
        <v>2299</v>
      </c>
      <c r="G373">
        <v>10</v>
      </c>
      <c r="H373">
        <v>12</v>
      </c>
      <c r="I373">
        <v>27588</v>
      </c>
      <c r="J373" t="str">
        <v>No</v>
      </c>
      <c r="K373">
        <v>1655.28</v>
      </c>
      <c r="L373">
        <v>19035.72</v>
      </c>
      <c r="M373">
        <v>45339</v>
      </c>
      <c r="N373" t="str">
        <v>Medium</v>
      </c>
      <c r="O373" t="str">
        <v>Channel Partners</v>
      </c>
      <c r="P373">
        <v>0.2</v>
      </c>
    </row>
    <row r="374" spans="3:16" x14ac:dyDescent="0.25">
      <c r="C374">
        <v>79904</v>
      </c>
      <c r="D374" t="str">
        <v>Ireland</v>
      </c>
      <c r="E374" t="str">
        <v>Paseo</v>
      </c>
      <c r="F374">
        <v>1598</v>
      </c>
      <c r="G374">
        <v>10</v>
      </c>
      <c r="H374">
        <v>7</v>
      </c>
      <c r="I374">
        <v>11186</v>
      </c>
      <c r="J374" t="str">
        <v>No</v>
      </c>
      <c r="K374">
        <v>894.88</v>
      </c>
      <c r="L374">
        <v>2301.1200000000008</v>
      </c>
      <c r="M374">
        <v>45339</v>
      </c>
      <c r="N374" t="str">
        <v>Medium</v>
      </c>
      <c r="O374" t="str">
        <v>Government</v>
      </c>
      <c r="P374">
        <v>0.18</v>
      </c>
    </row>
    <row r="375" spans="3:16" x14ac:dyDescent="0.25">
      <c r="C375">
        <v>75550</v>
      </c>
      <c r="D375" t="str">
        <v>Italy</v>
      </c>
      <c r="E375" t="str">
        <v>Paseo</v>
      </c>
      <c r="F375">
        <v>267</v>
      </c>
      <c r="G375">
        <v>10</v>
      </c>
      <c r="H375">
        <v>20</v>
      </c>
      <c r="I375">
        <v>5340</v>
      </c>
      <c r="J375" t="str">
        <v>No</v>
      </c>
      <c r="K375">
        <v>801</v>
      </c>
      <c r="L375">
        <v>1869</v>
      </c>
      <c r="M375">
        <v>45339</v>
      </c>
      <c r="N375" t="str">
        <v>High</v>
      </c>
      <c r="O375" t="str">
        <v>Government</v>
      </c>
      <c r="P375">
        <v>0.24</v>
      </c>
    </row>
    <row r="376" spans="3:16" x14ac:dyDescent="0.25">
      <c r="C376">
        <v>96845</v>
      </c>
      <c r="D376" t="str">
        <v>Ireland</v>
      </c>
      <c r="E376" t="str">
        <v>Paseo</v>
      </c>
      <c r="F376">
        <v>991</v>
      </c>
      <c r="G376">
        <v>10</v>
      </c>
      <c r="H376">
        <v>300</v>
      </c>
      <c r="I376">
        <v>297300</v>
      </c>
      <c r="J376" t="str">
        <v>Yes</v>
      </c>
      <c r="K376">
        <v>14865</v>
      </c>
      <c r="L376">
        <v>34685</v>
      </c>
      <c r="M376">
        <v>45343</v>
      </c>
      <c r="N376" t="str">
        <v>Medium</v>
      </c>
      <c r="O376" t="str">
        <v>Small Business</v>
      </c>
      <c r="P376">
        <v>0.18</v>
      </c>
    </row>
    <row r="377" spans="3:16" x14ac:dyDescent="0.25">
      <c r="C377">
        <v>25692</v>
      </c>
      <c r="D377" t="str">
        <v>Germany</v>
      </c>
      <c r="E377" t="str">
        <v>Paseo</v>
      </c>
      <c r="F377">
        <v>1728</v>
      </c>
      <c r="G377">
        <v>10</v>
      </c>
      <c r="H377">
        <v>300</v>
      </c>
      <c r="I377">
        <v>518400</v>
      </c>
      <c r="J377" t="str">
        <v>Yes</v>
      </c>
      <c r="K377">
        <v>10368</v>
      </c>
      <c r="L377">
        <v>76032</v>
      </c>
      <c r="M377">
        <v>45344</v>
      </c>
      <c r="N377" t="str">
        <v>Low</v>
      </c>
      <c r="O377" t="str">
        <v>Small Business</v>
      </c>
      <c r="P377">
        <v>0.19</v>
      </c>
    </row>
    <row r="378" spans="3:16" x14ac:dyDescent="0.25">
      <c r="C378">
        <v>98235</v>
      </c>
      <c r="D378" t="str">
        <v>Ireland</v>
      </c>
      <c r="E378" t="str">
        <v>Paseo</v>
      </c>
      <c r="F378">
        <v>2116</v>
      </c>
      <c r="G378">
        <v>10</v>
      </c>
      <c r="H378">
        <v>15</v>
      </c>
      <c r="I378">
        <v>31740</v>
      </c>
      <c r="J378" t="str">
        <v>No</v>
      </c>
      <c r="K378">
        <v>1587</v>
      </c>
      <c r="L378">
        <v>8993</v>
      </c>
      <c r="M378">
        <v>45346</v>
      </c>
      <c r="N378" t="str">
        <v>Medium</v>
      </c>
      <c r="O378" t="str">
        <v>Midmarket</v>
      </c>
      <c r="P378">
        <v>0.18</v>
      </c>
    </row>
    <row r="379" spans="3:16" x14ac:dyDescent="0.25">
      <c r="C379">
        <v>90080</v>
      </c>
      <c r="D379" t="str">
        <v>Spain</v>
      </c>
      <c r="E379" t="str">
        <v>Paseo</v>
      </c>
      <c r="F379">
        <v>2150</v>
      </c>
      <c r="G379">
        <v>10</v>
      </c>
      <c r="H379">
        <v>300</v>
      </c>
      <c r="I379">
        <v>645000</v>
      </c>
      <c r="J379" t="str">
        <v>Yes</v>
      </c>
      <c r="K379">
        <v>77400</v>
      </c>
      <c r="L379">
        <v>30100</v>
      </c>
      <c r="M379">
        <v>45350</v>
      </c>
      <c r="N379" t="str">
        <v>High</v>
      </c>
      <c r="O379" t="str">
        <v>Small Business</v>
      </c>
      <c r="P379">
        <v>0.22</v>
      </c>
    </row>
    <row r="380" spans="3:16" x14ac:dyDescent="0.25">
      <c r="C380">
        <v>46626</v>
      </c>
      <c r="D380" t="str">
        <v>Ireland</v>
      </c>
      <c r="E380" t="str">
        <v>Paseo</v>
      </c>
      <c r="F380">
        <v>766</v>
      </c>
      <c r="G380">
        <v>10</v>
      </c>
      <c r="H380">
        <v>12</v>
      </c>
      <c r="I380">
        <v>9192</v>
      </c>
      <c r="J380" t="str">
        <v>Yes</v>
      </c>
      <c r="K380">
        <v>91.92</v>
      </c>
      <c r="L380">
        <v>6802.08</v>
      </c>
      <c r="M380">
        <v>45352</v>
      </c>
      <c r="N380" t="str">
        <v>Low</v>
      </c>
      <c r="O380" t="str">
        <v>Channel Partners</v>
      </c>
      <c r="P380">
        <v>0.18</v>
      </c>
    </row>
    <row r="381" spans="3:16" x14ac:dyDescent="0.25">
      <c r="C381">
        <v>98174</v>
      </c>
      <c r="D381" t="str">
        <v>France</v>
      </c>
      <c r="E381" t="str">
        <v>Paseo</v>
      </c>
      <c r="F381">
        <v>2101</v>
      </c>
      <c r="G381">
        <v>10</v>
      </c>
      <c r="H381">
        <v>15</v>
      </c>
      <c r="I381">
        <v>31515</v>
      </c>
      <c r="J381" t="str">
        <v>Yes</v>
      </c>
      <c r="K381">
        <v>2206.0500000000002</v>
      </c>
      <c r="L381">
        <v>8298.9500000000007</v>
      </c>
      <c r="M381">
        <v>45352</v>
      </c>
      <c r="N381" t="str">
        <v>Medium</v>
      </c>
      <c r="O381" t="str">
        <v>Midmarket</v>
      </c>
      <c r="P381">
        <v>0.23</v>
      </c>
    </row>
    <row r="382" spans="3:16" x14ac:dyDescent="0.25">
      <c r="C382">
        <v>74082</v>
      </c>
      <c r="D382" t="str">
        <v>France</v>
      </c>
      <c r="E382" t="str">
        <v>Paseo</v>
      </c>
      <c r="F382">
        <v>1594</v>
      </c>
      <c r="G382">
        <v>10</v>
      </c>
      <c r="H382">
        <v>350</v>
      </c>
      <c r="I382">
        <v>557900</v>
      </c>
      <c r="J382" t="str">
        <v>No</v>
      </c>
      <c r="K382">
        <v>66948</v>
      </c>
      <c r="L382">
        <v>76512</v>
      </c>
      <c r="M382">
        <v>45354</v>
      </c>
      <c r="N382" t="str">
        <v>High</v>
      </c>
      <c r="O382" t="str">
        <v>Government</v>
      </c>
      <c r="P382">
        <v>0.23</v>
      </c>
    </row>
    <row r="383" spans="3:16" x14ac:dyDescent="0.25">
      <c r="C383">
        <v>43004</v>
      </c>
      <c r="D383" t="str">
        <v>Ireland</v>
      </c>
      <c r="E383" t="str">
        <v>Paseo</v>
      </c>
      <c r="F383">
        <v>747</v>
      </c>
      <c r="G383">
        <v>10</v>
      </c>
      <c r="H383">
        <v>15</v>
      </c>
      <c r="I383">
        <v>11205</v>
      </c>
      <c r="J383" t="str">
        <v>No</v>
      </c>
      <c r="K383">
        <v>112.05</v>
      </c>
      <c r="L383">
        <v>3622.9500000000007</v>
      </c>
      <c r="M383">
        <v>45359</v>
      </c>
      <c r="N383" t="str">
        <v>Low</v>
      </c>
      <c r="O383" t="str">
        <v>Midmarket</v>
      </c>
      <c r="P383">
        <v>0.18</v>
      </c>
    </row>
    <row r="384" spans="3:16" x14ac:dyDescent="0.25">
      <c r="C384">
        <v>84469</v>
      </c>
      <c r="D384" t="str">
        <v>Netherlands</v>
      </c>
      <c r="E384" t="str">
        <v>Paseo</v>
      </c>
      <c r="F384">
        <v>1094</v>
      </c>
      <c r="G384">
        <v>10</v>
      </c>
      <c r="H384">
        <v>300</v>
      </c>
      <c r="I384">
        <v>328200</v>
      </c>
      <c r="J384" t="str">
        <v>Yes</v>
      </c>
      <c r="K384">
        <v>29538</v>
      </c>
      <c r="L384">
        <v>25162</v>
      </c>
      <c r="M384">
        <v>45368</v>
      </c>
      <c r="N384" t="str">
        <v>Medium</v>
      </c>
      <c r="O384" t="str">
        <v>Small Business</v>
      </c>
      <c r="P384">
        <v>0.2</v>
      </c>
    </row>
    <row r="385" spans="3:16" x14ac:dyDescent="0.25">
      <c r="C385">
        <v>75053</v>
      </c>
      <c r="D385" t="str">
        <v>France</v>
      </c>
      <c r="E385" t="str">
        <v>Paseo</v>
      </c>
      <c r="F385">
        <v>3801</v>
      </c>
      <c r="G385">
        <v>10</v>
      </c>
      <c r="H385">
        <v>15</v>
      </c>
      <c r="I385">
        <v>57015</v>
      </c>
      <c r="J385" t="str">
        <v>No</v>
      </c>
      <c r="K385">
        <v>3420.8999999999996</v>
      </c>
      <c r="L385">
        <v>15584.100000000002</v>
      </c>
      <c r="M385">
        <v>45368</v>
      </c>
      <c r="N385" t="str">
        <v>Medium</v>
      </c>
      <c r="O385" t="str">
        <v>Midmarket</v>
      </c>
      <c r="P385">
        <v>0.23</v>
      </c>
    </row>
    <row r="386" spans="3:16" x14ac:dyDescent="0.25">
      <c r="C386">
        <v>14024</v>
      </c>
      <c r="D386" t="str">
        <v>Netherlands</v>
      </c>
      <c r="E386" t="str">
        <v>Paseo</v>
      </c>
      <c r="F386">
        <v>1725</v>
      </c>
      <c r="G386">
        <v>10</v>
      </c>
      <c r="H386">
        <v>350</v>
      </c>
      <c r="I386">
        <v>603750</v>
      </c>
      <c r="J386" t="str">
        <v>No</v>
      </c>
      <c r="K386">
        <v>0</v>
      </c>
      <c r="L386">
        <v>155250</v>
      </c>
      <c r="M386">
        <v>45369</v>
      </c>
      <c r="N386" t="str">
        <v>None</v>
      </c>
      <c r="O386" t="str">
        <v>Government</v>
      </c>
      <c r="P386">
        <v>0.2</v>
      </c>
    </row>
    <row r="387" spans="3:16" x14ac:dyDescent="0.25">
      <c r="C387">
        <v>40522</v>
      </c>
      <c r="D387" t="str">
        <v>Netherlands</v>
      </c>
      <c r="E387" t="str">
        <v>Paseo</v>
      </c>
      <c r="F387">
        <v>1228</v>
      </c>
      <c r="G387">
        <v>10</v>
      </c>
      <c r="H387">
        <v>350</v>
      </c>
      <c r="I387">
        <v>429800</v>
      </c>
      <c r="J387" t="str">
        <v>No</v>
      </c>
      <c r="K387">
        <v>21490</v>
      </c>
      <c r="L387">
        <v>89030</v>
      </c>
      <c r="M387">
        <v>45369</v>
      </c>
      <c r="N387" t="str">
        <v>Medium</v>
      </c>
      <c r="O387" t="str">
        <v>Government</v>
      </c>
      <c r="P387">
        <v>0.2</v>
      </c>
    </row>
    <row r="388" spans="3:16" x14ac:dyDescent="0.25">
      <c r="C388">
        <v>58190</v>
      </c>
      <c r="D388" t="str">
        <v>Netherlands</v>
      </c>
      <c r="E388" t="str">
        <v>Paseo</v>
      </c>
      <c r="F388">
        <v>1702</v>
      </c>
      <c r="G388">
        <v>10</v>
      </c>
      <c r="H388">
        <v>300</v>
      </c>
      <c r="I388">
        <v>510600</v>
      </c>
      <c r="J388" t="str">
        <v>Yes</v>
      </c>
      <c r="K388">
        <v>35742</v>
      </c>
      <c r="L388">
        <v>49358</v>
      </c>
      <c r="M388">
        <v>45372</v>
      </c>
      <c r="N388" t="str">
        <v>Medium</v>
      </c>
      <c r="O388" t="str">
        <v>Small Business</v>
      </c>
      <c r="P388">
        <v>0.2</v>
      </c>
    </row>
    <row r="389" spans="3:16" x14ac:dyDescent="0.25">
      <c r="C389">
        <v>97483</v>
      </c>
      <c r="D389" t="str">
        <v>Netherlands</v>
      </c>
      <c r="E389" t="str">
        <v>Paseo</v>
      </c>
      <c r="F389">
        <v>4251</v>
      </c>
      <c r="G389">
        <v>10</v>
      </c>
      <c r="H389">
        <v>7</v>
      </c>
      <c r="I389">
        <v>29757</v>
      </c>
      <c r="J389" t="str">
        <v>Yes</v>
      </c>
      <c r="K389">
        <v>1190.28</v>
      </c>
      <c r="L389">
        <v>7311.7199999999993</v>
      </c>
      <c r="M389">
        <v>45374</v>
      </c>
      <c r="N389" t="str">
        <v>Low</v>
      </c>
      <c r="O389" t="str">
        <v>Government</v>
      </c>
      <c r="P389">
        <v>0.2</v>
      </c>
    </row>
    <row r="390" spans="3:16" x14ac:dyDescent="0.25">
      <c r="C390">
        <v>16913</v>
      </c>
      <c r="D390" t="str">
        <v>Germany</v>
      </c>
      <c r="E390" t="str">
        <v>Paseo</v>
      </c>
      <c r="F390">
        <v>3513</v>
      </c>
      <c r="G390">
        <v>10</v>
      </c>
      <c r="H390">
        <v>125</v>
      </c>
      <c r="I390">
        <v>439125</v>
      </c>
      <c r="J390" t="str">
        <v>Yes</v>
      </c>
      <c r="K390">
        <v>30738.75</v>
      </c>
      <c r="L390">
        <v>-13173.75</v>
      </c>
      <c r="M390">
        <v>45378</v>
      </c>
      <c r="N390" t="str">
        <v>Medium</v>
      </c>
      <c r="O390" t="str">
        <v>Enterprise</v>
      </c>
      <c r="P390">
        <v>0.19</v>
      </c>
    </row>
    <row r="391" spans="3:16" x14ac:dyDescent="0.25">
      <c r="C391">
        <v>74977</v>
      </c>
      <c r="D391" t="str">
        <v>Spain</v>
      </c>
      <c r="E391" t="str">
        <v>Paseo</v>
      </c>
      <c r="F391">
        <v>260</v>
      </c>
      <c r="G391">
        <v>10</v>
      </c>
      <c r="H391">
        <v>20</v>
      </c>
      <c r="I391">
        <v>5200</v>
      </c>
      <c r="J391" t="str">
        <v>No</v>
      </c>
      <c r="K391">
        <v>728</v>
      </c>
      <c r="L391">
        <v>1872</v>
      </c>
      <c r="M391">
        <v>45381</v>
      </c>
      <c r="N391" t="str">
        <v>High</v>
      </c>
      <c r="O391" t="str">
        <v>Government</v>
      </c>
      <c r="P391">
        <v>0.22</v>
      </c>
    </row>
    <row r="392" spans="3:16" x14ac:dyDescent="0.25">
      <c r="C392">
        <v>28903</v>
      </c>
      <c r="D392" t="str">
        <v>France</v>
      </c>
      <c r="E392" t="str">
        <v>Paseo</v>
      </c>
      <c r="F392">
        <v>2434.5</v>
      </c>
      <c r="G392">
        <v>10</v>
      </c>
      <c r="H392">
        <v>300</v>
      </c>
      <c r="I392">
        <v>730350</v>
      </c>
      <c r="J392" t="str">
        <v>No</v>
      </c>
      <c r="K392">
        <v>21910.5</v>
      </c>
      <c r="L392">
        <v>99814.5</v>
      </c>
      <c r="M392">
        <v>45383</v>
      </c>
      <c r="N392" t="str">
        <v>Low</v>
      </c>
      <c r="O392" t="str">
        <v>Small Business</v>
      </c>
      <c r="P392">
        <v>0.23</v>
      </c>
    </row>
    <row r="393" spans="3:16" x14ac:dyDescent="0.25">
      <c r="C393">
        <v>11491</v>
      </c>
      <c r="D393" t="str">
        <v>Netherlands</v>
      </c>
      <c r="E393" t="str">
        <v>Paseo</v>
      </c>
      <c r="F393">
        <v>1614</v>
      </c>
      <c r="G393">
        <v>10</v>
      </c>
      <c r="H393">
        <v>15</v>
      </c>
      <c r="I393">
        <v>24210</v>
      </c>
      <c r="J393" t="str">
        <v>Yes</v>
      </c>
      <c r="K393">
        <v>3631.5</v>
      </c>
      <c r="L393">
        <v>4438.5</v>
      </c>
      <c r="M393">
        <v>45386</v>
      </c>
      <c r="N393" t="str">
        <v>High</v>
      </c>
      <c r="O393" t="str">
        <v>Midmarket</v>
      </c>
      <c r="P393">
        <v>0.2</v>
      </c>
    </row>
    <row r="394" spans="3:16" x14ac:dyDescent="0.25">
      <c r="C394">
        <v>51630</v>
      </c>
      <c r="D394" t="str">
        <v>Italy</v>
      </c>
      <c r="E394" t="str">
        <v>Paseo</v>
      </c>
      <c r="F394">
        <v>3675</v>
      </c>
      <c r="G394">
        <v>10</v>
      </c>
      <c r="H394">
        <v>15</v>
      </c>
      <c r="I394">
        <v>55125</v>
      </c>
      <c r="J394" t="str">
        <v>Yes</v>
      </c>
      <c r="K394">
        <v>4961.25</v>
      </c>
      <c r="L394">
        <v>13413.75</v>
      </c>
      <c r="M394">
        <v>45388</v>
      </c>
      <c r="N394" t="str">
        <v>Medium</v>
      </c>
      <c r="O394" t="str">
        <v>Midmarket</v>
      </c>
      <c r="P394">
        <v>0.24</v>
      </c>
    </row>
    <row r="395" spans="3:16" x14ac:dyDescent="0.25">
      <c r="C395">
        <v>54455</v>
      </c>
      <c r="D395" t="str">
        <v>France</v>
      </c>
      <c r="E395" t="str">
        <v>Paseo</v>
      </c>
      <c r="F395">
        <v>1535</v>
      </c>
      <c r="G395">
        <v>10</v>
      </c>
      <c r="H395">
        <v>20</v>
      </c>
      <c r="I395">
        <v>30700</v>
      </c>
      <c r="J395" t="str">
        <v>No</v>
      </c>
      <c r="K395">
        <v>2149</v>
      </c>
      <c r="L395">
        <v>13201</v>
      </c>
      <c r="M395">
        <v>45392</v>
      </c>
      <c r="N395" t="str">
        <v>Medium</v>
      </c>
      <c r="O395" t="str">
        <v>Government</v>
      </c>
      <c r="P395">
        <v>0.23</v>
      </c>
    </row>
    <row r="396" spans="3:16" x14ac:dyDescent="0.25">
      <c r="C396">
        <v>81742</v>
      </c>
      <c r="D396" t="str">
        <v>Ireland</v>
      </c>
      <c r="E396" t="str">
        <v>Paseo</v>
      </c>
      <c r="F396">
        <v>367</v>
      </c>
      <c r="G396">
        <v>10</v>
      </c>
      <c r="H396">
        <v>12</v>
      </c>
      <c r="I396">
        <v>4404</v>
      </c>
      <c r="J396" t="str">
        <v>No</v>
      </c>
      <c r="K396">
        <v>0</v>
      </c>
      <c r="L396">
        <v>3303</v>
      </c>
      <c r="M396">
        <v>45394</v>
      </c>
      <c r="N396" t="str">
        <v>None</v>
      </c>
      <c r="O396" t="str">
        <v>Channel Partners</v>
      </c>
      <c r="P396">
        <v>0.18</v>
      </c>
    </row>
    <row r="397" spans="3:16" x14ac:dyDescent="0.25">
      <c r="C397">
        <v>26113</v>
      </c>
      <c r="D397" t="str">
        <v>Germany</v>
      </c>
      <c r="E397" t="str">
        <v>Paseo</v>
      </c>
      <c r="F397">
        <v>1095</v>
      </c>
      <c r="G397">
        <v>10</v>
      </c>
      <c r="H397">
        <v>7</v>
      </c>
      <c r="I397">
        <v>7665</v>
      </c>
      <c r="J397" t="str">
        <v>Yes</v>
      </c>
      <c r="K397">
        <v>613.20000000000005</v>
      </c>
      <c r="L397">
        <v>1576.8000000000002</v>
      </c>
      <c r="M397">
        <v>45394</v>
      </c>
      <c r="N397" t="str">
        <v>Medium</v>
      </c>
      <c r="O397" t="str">
        <v>Government</v>
      </c>
      <c r="P397">
        <v>0.19</v>
      </c>
    </row>
    <row r="398" spans="3:16" x14ac:dyDescent="0.25">
      <c r="C398">
        <v>53159</v>
      </c>
      <c r="D398" t="str">
        <v>Ireland</v>
      </c>
      <c r="E398" t="str">
        <v>Paseo</v>
      </c>
      <c r="F398">
        <v>2931</v>
      </c>
      <c r="G398">
        <v>10</v>
      </c>
      <c r="H398">
        <v>15</v>
      </c>
      <c r="I398">
        <v>43965</v>
      </c>
      <c r="J398" t="str">
        <v>No</v>
      </c>
      <c r="K398">
        <v>3077.55</v>
      </c>
      <c r="L398">
        <v>11577.449999999997</v>
      </c>
      <c r="M398">
        <v>45394</v>
      </c>
      <c r="N398" t="str">
        <v>Medium</v>
      </c>
      <c r="O398" t="str">
        <v>Midmarket</v>
      </c>
      <c r="P398">
        <v>0.18</v>
      </c>
    </row>
    <row r="399" spans="3:16" x14ac:dyDescent="0.25">
      <c r="C399">
        <v>29399</v>
      </c>
      <c r="D399" t="str">
        <v>Netherlands</v>
      </c>
      <c r="E399" t="str">
        <v>Paseo</v>
      </c>
      <c r="F399">
        <v>2222</v>
      </c>
      <c r="G399">
        <v>10</v>
      </c>
      <c r="H399">
        <v>12</v>
      </c>
      <c r="I399">
        <v>26664</v>
      </c>
      <c r="J399" t="str">
        <v>No</v>
      </c>
      <c r="K399">
        <v>3732.96</v>
      </c>
      <c r="L399">
        <v>16265.04</v>
      </c>
      <c r="M399">
        <v>45395</v>
      </c>
      <c r="N399" t="str">
        <v>High</v>
      </c>
      <c r="O399" t="str">
        <v>Channel Partners</v>
      </c>
      <c r="P399">
        <v>0.2</v>
      </c>
    </row>
    <row r="400" spans="3:16" x14ac:dyDescent="0.25">
      <c r="C400">
        <v>59526</v>
      </c>
      <c r="D400" t="str">
        <v>Netherlands</v>
      </c>
      <c r="E400" t="str">
        <v>Paseo</v>
      </c>
      <c r="F400">
        <v>1565</v>
      </c>
      <c r="G400">
        <v>10</v>
      </c>
      <c r="H400">
        <v>15</v>
      </c>
      <c r="I400">
        <v>23475</v>
      </c>
      <c r="J400" t="str">
        <v>No</v>
      </c>
      <c r="K400">
        <v>3051.75</v>
      </c>
      <c r="L400">
        <v>4773.25</v>
      </c>
      <c r="M400">
        <v>45396</v>
      </c>
      <c r="N400" t="str">
        <v>High</v>
      </c>
      <c r="O400" t="str">
        <v>Midmarket</v>
      </c>
      <c r="P400">
        <v>0.2</v>
      </c>
    </row>
    <row r="401" spans="3:16" x14ac:dyDescent="0.25">
      <c r="C401">
        <v>37910</v>
      </c>
      <c r="D401" t="str">
        <v>Ireland</v>
      </c>
      <c r="E401" t="str">
        <v>Paseo</v>
      </c>
      <c r="F401">
        <v>1414.5</v>
      </c>
      <c r="G401">
        <v>10</v>
      </c>
      <c r="H401">
        <v>300</v>
      </c>
      <c r="I401">
        <v>424350</v>
      </c>
      <c r="J401" t="str">
        <v>Yes</v>
      </c>
      <c r="K401">
        <v>16974</v>
      </c>
      <c r="L401">
        <v>53751</v>
      </c>
      <c r="M401">
        <v>45398</v>
      </c>
      <c r="N401" t="str">
        <v>Low</v>
      </c>
      <c r="O401" t="str">
        <v>Small Business</v>
      </c>
      <c r="P401">
        <v>0.18</v>
      </c>
    </row>
    <row r="402" spans="3:16" x14ac:dyDescent="0.25">
      <c r="C402">
        <v>48811</v>
      </c>
      <c r="D402" t="str">
        <v>Italy</v>
      </c>
      <c r="E402" t="str">
        <v>Paseo</v>
      </c>
      <c r="F402">
        <v>2914</v>
      </c>
      <c r="G402">
        <v>10</v>
      </c>
      <c r="H402">
        <v>12</v>
      </c>
      <c r="I402">
        <v>34968</v>
      </c>
      <c r="J402" t="str">
        <v>No</v>
      </c>
      <c r="K402">
        <v>4895.5200000000004</v>
      </c>
      <c r="L402">
        <v>21330.48</v>
      </c>
      <c r="M402">
        <v>45400</v>
      </c>
      <c r="N402" t="str">
        <v>High</v>
      </c>
      <c r="O402" t="str">
        <v>Channel Partners</v>
      </c>
      <c r="P402">
        <v>0.24</v>
      </c>
    </row>
    <row r="403" spans="3:16" x14ac:dyDescent="0.25">
      <c r="C403">
        <v>83036</v>
      </c>
      <c r="D403" t="str">
        <v>Germany</v>
      </c>
      <c r="E403" t="str">
        <v>Paseo</v>
      </c>
      <c r="F403">
        <v>1706</v>
      </c>
      <c r="G403">
        <v>10</v>
      </c>
      <c r="H403">
        <v>125</v>
      </c>
      <c r="I403">
        <v>213250</v>
      </c>
      <c r="J403" t="str">
        <v>No</v>
      </c>
      <c r="K403">
        <v>6397.5</v>
      </c>
      <c r="L403">
        <v>2132.5</v>
      </c>
      <c r="M403">
        <v>45400</v>
      </c>
      <c r="N403" t="str">
        <v>Low</v>
      </c>
      <c r="O403" t="str">
        <v>Enterprise</v>
      </c>
      <c r="P403">
        <v>0.19</v>
      </c>
    </row>
    <row r="404" spans="3:16" x14ac:dyDescent="0.25">
      <c r="C404">
        <v>59984</v>
      </c>
      <c r="D404" t="str">
        <v>Ireland</v>
      </c>
      <c r="E404" t="str">
        <v>Paseo</v>
      </c>
      <c r="F404">
        <v>1362</v>
      </c>
      <c r="G404">
        <v>10</v>
      </c>
      <c r="H404">
        <v>350</v>
      </c>
      <c r="I404">
        <v>476700</v>
      </c>
      <c r="J404" t="str">
        <v>Yes</v>
      </c>
      <c r="K404">
        <v>38136</v>
      </c>
      <c r="L404">
        <v>84444</v>
      </c>
      <c r="M404">
        <v>45404</v>
      </c>
      <c r="N404" t="str">
        <v>Medium</v>
      </c>
      <c r="O404" t="str">
        <v>Government</v>
      </c>
      <c r="P404">
        <v>0.18</v>
      </c>
    </row>
    <row r="405" spans="3:16" x14ac:dyDescent="0.25">
      <c r="C405">
        <v>76220</v>
      </c>
      <c r="D405" t="str">
        <v>Ireland</v>
      </c>
      <c r="E405" t="str">
        <v>Paseo</v>
      </c>
      <c r="F405">
        <v>1084</v>
      </c>
      <c r="G405">
        <v>10</v>
      </c>
      <c r="H405">
        <v>12</v>
      </c>
      <c r="I405">
        <v>13008</v>
      </c>
      <c r="J405" t="str">
        <v>Yes</v>
      </c>
      <c r="K405">
        <v>260.16000000000003</v>
      </c>
      <c r="L405">
        <v>9495.84</v>
      </c>
      <c r="M405">
        <v>45407</v>
      </c>
      <c r="N405" t="str">
        <v>Low</v>
      </c>
      <c r="O405" t="str">
        <v>Channel Partners</v>
      </c>
      <c r="P405">
        <v>0.18</v>
      </c>
    </row>
    <row r="406" spans="3:16" x14ac:dyDescent="0.25">
      <c r="C406">
        <v>70682</v>
      </c>
      <c r="D406" t="str">
        <v>France</v>
      </c>
      <c r="E406" t="str">
        <v>Paseo</v>
      </c>
      <c r="F406">
        <v>1954</v>
      </c>
      <c r="G406">
        <v>10</v>
      </c>
      <c r="H406">
        <v>20</v>
      </c>
      <c r="I406">
        <v>39080</v>
      </c>
      <c r="J406" t="str">
        <v>Yes</v>
      </c>
      <c r="K406">
        <v>3908</v>
      </c>
      <c r="L406">
        <v>15632</v>
      </c>
      <c r="M406">
        <v>45408</v>
      </c>
      <c r="N406" t="str">
        <v>High</v>
      </c>
      <c r="O406" t="str">
        <v>Government</v>
      </c>
      <c r="P406">
        <v>0.23</v>
      </c>
    </row>
    <row r="407" spans="3:16" x14ac:dyDescent="0.25">
      <c r="C407">
        <v>10786</v>
      </c>
      <c r="D407" t="str">
        <v>France</v>
      </c>
      <c r="E407" t="str">
        <v>Paseo</v>
      </c>
      <c r="F407">
        <v>1901</v>
      </c>
      <c r="G407">
        <v>10</v>
      </c>
      <c r="H407">
        <v>12</v>
      </c>
      <c r="I407">
        <v>22812</v>
      </c>
      <c r="J407" t="str">
        <v>Yes</v>
      </c>
      <c r="K407">
        <v>684.36</v>
      </c>
      <c r="L407">
        <v>16424.64</v>
      </c>
      <c r="M407">
        <v>45415</v>
      </c>
      <c r="N407" t="str">
        <v>Low</v>
      </c>
      <c r="O407" t="str">
        <v>Channel Partners</v>
      </c>
      <c r="P407">
        <v>0.23</v>
      </c>
    </row>
    <row r="408" spans="3:16" x14ac:dyDescent="0.25">
      <c r="C408">
        <v>12216</v>
      </c>
      <c r="D408" t="str">
        <v>Netherlands</v>
      </c>
      <c r="E408" t="str">
        <v>Paseo</v>
      </c>
      <c r="F408">
        <v>1802</v>
      </c>
      <c r="G408">
        <v>10</v>
      </c>
      <c r="H408">
        <v>20</v>
      </c>
      <c r="I408">
        <v>36040</v>
      </c>
      <c r="J408" t="str">
        <v>Yes</v>
      </c>
      <c r="K408">
        <v>1802</v>
      </c>
      <c r="L408">
        <v>16218</v>
      </c>
      <c r="M408">
        <v>45415</v>
      </c>
      <c r="N408" t="str">
        <v>Medium</v>
      </c>
      <c r="O408" t="str">
        <v>Government</v>
      </c>
      <c r="P408">
        <v>0.2</v>
      </c>
    </row>
    <row r="409" spans="3:16" x14ac:dyDescent="0.25">
      <c r="C409">
        <v>27406</v>
      </c>
      <c r="D409" t="str">
        <v>Netherlands</v>
      </c>
      <c r="E409" t="str">
        <v>Paseo</v>
      </c>
      <c r="F409">
        <v>292</v>
      </c>
      <c r="G409">
        <v>10</v>
      </c>
      <c r="H409">
        <v>20</v>
      </c>
      <c r="I409">
        <v>5840</v>
      </c>
      <c r="J409" t="str">
        <v>Yes</v>
      </c>
      <c r="K409">
        <v>0</v>
      </c>
      <c r="L409">
        <v>2920</v>
      </c>
      <c r="M409">
        <v>45417</v>
      </c>
      <c r="N409" t="str">
        <v>None</v>
      </c>
      <c r="O409" t="str">
        <v>Government</v>
      </c>
      <c r="P409">
        <v>0.2</v>
      </c>
    </row>
    <row r="410" spans="3:16" x14ac:dyDescent="0.25">
      <c r="C410">
        <v>66170</v>
      </c>
      <c r="D410" t="str">
        <v>Netherlands</v>
      </c>
      <c r="E410" t="str">
        <v>Paseo</v>
      </c>
      <c r="F410">
        <v>2428</v>
      </c>
      <c r="G410">
        <v>10</v>
      </c>
      <c r="H410">
        <v>20</v>
      </c>
      <c r="I410">
        <v>48560</v>
      </c>
      <c r="J410" t="str">
        <v>No</v>
      </c>
      <c r="K410">
        <v>6798.4</v>
      </c>
      <c r="L410">
        <v>17481.599999999999</v>
      </c>
      <c r="M410">
        <v>45419</v>
      </c>
      <c r="N410" t="str">
        <v>High</v>
      </c>
      <c r="O410" t="str">
        <v>Government</v>
      </c>
      <c r="P410">
        <v>0.2</v>
      </c>
    </row>
    <row r="411" spans="3:16" x14ac:dyDescent="0.25">
      <c r="C411">
        <v>33125</v>
      </c>
      <c r="D411" t="str">
        <v>Germany</v>
      </c>
      <c r="E411" t="str">
        <v>Paseo</v>
      </c>
      <c r="F411">
        <v>2349</v>
      </c>
      <c r="G411">
        <v>10</v>
      </c>
      <c r="H411">
        <v>7</v>
      </c>
      <c r="I411">
        <v>16443</v>
      </c>
      <c r="J411" t="str">
        <v>Yes</v>
      </c>
      <c r="K411">
        <v>822.15</v>
      </c>
      <c r="L411">
        <v>3875.8500000000004</v>
      </c>
      <c r="M411">
        <v>45421</v>
      </c>
      <c r="N411" t="str">
        <v>Medium</v>
      </c>
      <c r="O411" t="str">
        <v>Government</v>
      </c>
      <c r="P411">
        <v>0.19</v>
      </c>
    </row>
    <row r="412" spans="3:16" x14ac:dyDescent="0.25">
      <c r="C412">
        <v>71398</v>
      </c>
      <c r="D412" t="str">
        <v>Italy</v>
      </c>
      <c r="E412" t="str">
        <v>Paseo</v>
      </c>
      <c r="F412">
        <v>386</v>
      </c>
      <c r="G412">
        <v>10</v>
      </c>
      <c r="H412">
        <v>12</v>
      </c>
      <c r="I412">
        <v>4632</v>
      </c>
      <c r="J412" t="str">
        <v>No</v>
      </c>
      <c r="K412">
        <v>463.2</v>
      </c>
      <c r="L412">
        <v>3010.8</v>
      </c>
      <c r="M412">
        <v>45421</v>
      </c>
      <c r="N412" t="str">
        <v>High</v>
      </c>
      <c r="O412" t="str">
        <v>Channel Partners</v>
      </c>
      <c r="P412">
        <v>0.24</v>
      </c>
    </row>
    <row r="413" spans="3:16" x14ac:dyDescent="0.25">
      <c r="C413">
        <v>15628</v>
      </c>
      <c r="D413" t="str">
        <v>Italy</v>
      </c>
      <c r="E413" t="str">
        <v>Paseo</v>
      </c>
      <c r="F413">
        <v>671</v>
      </c>
      <c r="G413">
        <v>10</v>
      </c>
      <c r="H413">
        <v>15</v>
      </c>
      <c r="I413">
        <v>10065</v>
      </c>
      <c r="J413" t="str">
        <v>No</v>
      </c>
      <c r="K413">
        <v>402.6</v>
      </c>
      <c r="L413">
        <v>2952.3999999999996</v>
      </c>
      <c r="M413">
        <v>45421</v>
      </c>
      <c r="N413" t="str">
        <v>Low</v>
      </c>
      <c r="O413" t="str">
        <v>Midmarket</v>
      </c>
      <c r="P413">
        <v>0.24</v>
      </c>
    </row>
    <row r="414" spans="3:16" x14ac:dyDescent="0.25">
      <c r="C414">
        <v>52349</v>
      </c>
      <c r="D414" t="str">
        <v>Netherlands</v>
      </c>
      <c r="E414" t="str">
        <v>Paseo</v>
      </c>
      <c r="F414">
        <v>1946</v>
      </c>
      <c r="G414">
        <v>10</v>
      </c>
      <c r="H414">
        <v>7</v>
      </c>
      <c r="I414">
        <v>13622</v>
      </c>
      <c r="J414" t="str">
        <v>Yes</v>
      </c>
      <c r="K414">
        <v>1089.76</v>
      </c>
      <c r="L414">
        <v>2802.24</v>
      </c>
      <c r="M414">
        <v>45423</v>
      </c>
      <c r="N414" t="str">
        <v>Medium</v>
      </c>
      <c r="O414" t="str">
        <v>Government</v>
      </c>
      <c r="P414">
        <v>0.2</v>
      </c>
    </row>
    <row r="415" spans="3:16" x14ac:dyDescent="0.25">
      <c r="C415">
        <v>71258</v>
      </c>
      <c r="D415" t="str">
        <v>Ireland</v>
      </c>
      <c r="E415" t="str">
        <v>Paseo</v>
      </c>
      <c r="F415">
        <v>700</v>
      </c>
      <c r="G415">
        <v>10</v>
      </c>
      <c r="H415">
        <v>350</v>
      </c>
      <c r="I415">
        <v>245000</v>
      </c>
      <c r="J415" t="str">
        <v>No</v>
      </c>
      <c r="K415">
        <v>34300</v>
      </c>
      <c r="L415">
        <v>28700</v>
      </c>
      <c r="M415">
        <v>45424</v>
      </c>
      <c r="N415" t="str">
        <v>High</v>
      </c>
      <c r="O415" t="str">
        <v>Government</v>
      </c>
      <c r="P415">
        <v>0.18</v>
      </c>
    </row>
    <row r="416" spans="3:16" x14ac:dyDescent="0.25">
      <c r="C416">
        <v>46587</v>
      </c>
      <c r="D416" t="str">
        <v>Spain</v>
      </c>
      <c r="E416" t="str">
        <v>Paseo</v>
      </c>
      <c r="F416">
        <v>905</v>
      </c>
      <c r="G416">
        <v>10</v>
      </c>
      <c r="H416">
        <v>20</v>
      </c>
      <c r="I416">
        <v>18100</v>
      </c>
      <c r="J416" t="str">
        <v>No</v>
      </c>
      <c r="K416">
        <v>2172</v>
      </c>
      <c r="L416">
        <v>6878</v>
      </c>
      <c r="M416">
        <v>45425</v>
      </c>
      <c r="N416" t="str">
        <v>High</v>
      </c>
      <c r="O416" t="str">
        <v>Government</v>
      </c>
      <c r="P416">
        <v>0.22</v>
      </c>
    </row>
    <row r="417" spans="3:16" x14ac:dyDescent="0.25">
      <c r="C417">
        <v>31828</v>
      </c>
      <c r="D417" t="str">
        <v>France</v>
      </c>
      <c r="E417" t="str">
        <v>Paseo</v>
      </c>
      <c r="F417">
        <v>2155</v>
      </c>
      <c r="G417">
        <v>10</v>
      </c>
      <c r="H417">
        <v>350</v>
      </c>
      <c r="I417">
        <v>754250</v>
      </c>
      <c r="J417" t="str">
        <v>Yes</v>
      </c>
      <c r="K417">
        <v>7542.5</v>
      </c>
      <c r="L417">
        <v>186407.5</v>
      </c>
      <c r="M417">
        <v>45427</v>
      </c>
      <c r="N417" t="str">
        <v>Low</v>
      </c>
      <c r="O417" t="str">
        <v>Government</v>
      </c>
      <c r="P417">
        <v>0.23</v>
      </c>
    </row>
    <row r="418" spans="3:16" x14ac:dyDescent="0.25">
      <c r="C418">
        <v>51955</v>
      </c>
      <c r="D418" t="str">
        <v>Netherlands</v>
      </c>
      <c r="E418" t="str">
        <v>Paseo</v>
      </c>
      <c r="F418">
        <v>723</v>
      </c>
      <c r="G418">
        <v>10</v>
      </c>
      <c r="H418">
        <v>7</v>
      </c>
      <c r="I418">
        <v>5061</v>
      </c>
      <c r="J418" t="str">
        <v>No</v>
      </c>
      <c r="K418">
        <v>759.15000000000009</v>
      </c>
      <c r="L418">
        <v>686.85000000000014</v>
      </c>
      <c r="M418">
        <v>45429</v>
      </c>
      <c r="N418" t="str">
        <v>High</v>
      </c>
      <c r="O418" t="str">
        <v>Government</v>
      </c>
      <c r="P418">
        <v>0.2</v>
      </c>
    </row>
    <row r="419" spans="3:16" x14ac:dyDescent="0.25">
      <c r="C419">
        <v>23035</v>
      </c>
      <c r="D419" t="str">
        <v>Ireland</v>
      </c>
      <c r="E419" t="str">
        <v>Paseo</v>
      </c>
      <c r="F419">
        <v>2261</v>
      </c>
      <c r="G419">
        <v>10</v>
      </c>
      <c r="H419">
        <v>15</v>
      </c>
      <c r="I419">
        <v>33915</v>
      </c>
      <c r="J419" t="str">
        <v>No</v>
      </c>
      <c r="K419">
        <v>1356.6</v>
      </c>
      <c r="L419">
        <v>9948.4000000000015</v>
      </c>
      <c r="M419">
        <v>45429</v>
      </c>
      <c r="N419" t="str">
        <v>Low</v>
      </c>
      <c r="O419" t="str">
        <v>Midmarket</v>
      </c>
      <c r="P419">
        <v>0.18</v>
      </c>
    </row>
    <row r="420" spans="3:16" x14ac:dyDescent="0.25">
      <c r="C420">
        <v>80682</v>
      </c>
      <c r="D420" t="str">
        <v>Spain</v>
      </c>
      <c r="E420" t="str">
        <v>Paseo</v>
      </c>
      <c r="F420">
        <v>2565</v>
      </c>
      <c r="G420">
        <v>10</v>
      </c>
      <c r="H420">
        <v>300</v>
      </c>
      <c r="I420">
        <v>769500</v>
      </c>
      <c r="J420" t="str">
        <v>No</v>
      </c>
      <c r="K420">
        <v>69255</v>
      </c>
      <c r="L420">
        <v>58995</v>
      </c>
      <c r="M420">
        <v>45429</v>
      </c>
      <c r="N420" t="str">
        <v>Medium</v>
      </c>
      <c r="O420" t="str">
        <v>Small Business</v>
      </c>
      <c r="P420">
        <v>0.22</v>
      </c>
    </row>
    <row r="421" spans="3:16" x14ac:dyDescent="0.25">
      <c r="C421">
        <v>12118</v>
      </c>
      <c r="D421" t="str">
        <v>Germany</v>
      </c>
      <c r="E421" t="str">
        <v>Paseo</v>
      </c>
      <c r="F421">
        <v>1366</v>
      </c>
      <c r="G421">
        <v>10</v>
      </c>
      <c r="H421">
        <v>20</v>
      </c>
      <c r="I421">
        <v>27320</v>
      </c>
      <c r="J421" t="str">
        <v>Yes</v>
      </c>
      <c r="K421">
        <v>2185.6</v>
      </c>
      <c r="L421">
        <v>11474.400000000001</v>
      </c>
      <c r="M421">
        <v>45436</v>
      </c>
      <c r="N421" t="str">
        <v>Medium</v>
      </c>
      <c r="O421" t="str">
        <v>Government</v>
      </c>
      <c r="P421">
        <v>0.19</v>
      </c>
    </row>
    <row r="422" spans="3:16" x14ac:dyDescent="0.25">
      <c r="C422">
        <v>54758</v>
      </c>
      <c r="D422" t="str">
        <v>Spain</v>
      </c>
      <c r="E422" t="str">
        <v>Paseo</v>
      </c>
      <c r="F422">
        <v>2472</v>
      </c>
      <c r="G422">
        <v>10</v>
      </c>
      <c r="H422">
        <v>15</v>
      </c>
      <c r="I422">
        <v>37080</v>
      </c>
      <c r="J422" t="str">
        <v>No</v>
      </c>
      <c r="K422">
        <v>0</v>
      </c>
      <c r="L422">
        <v>12360</v>
      </c>
      <c r="M422">
        <v>45437</v>
      </c>
      <c r="N422" t="str">
        <v>None</v>
      </c>
      <c r="O422" t="str">
        <v>Midmarket</v>
      </c>
      <c r="P422">
        <v>0.22</v>
      </c>
    </row>
    <row r="423" spans="3:16" x14ac:dyDescent="0.25">
      <c r="C423">
        <v>96005</v>
      </c>
      <c r="D423" t="str">
        <v>Germany</v>
      </c>
      <c r="E423" t="str">
        <v>Paseo</v>
      </c>
      <c r="F423">
        <v>1372</v>
      </c>
      <c r="G423">
        <v>10</v>
      </c>
      <c r="H423">
        <v>7</v>
      </c>
      <c r="I423">
        <v>9604</v>
      </c>
      <c r="J423" t="str">
        <v>Yes</v>
      </c>
      <c r="K423">
        <v>480.2</v>
      </c>
      <c r="L423">
        <v>2263.7999999999993</v>
      </c>
      <c r="M423">
        <v>45437</v>
      </c>
      <c r="N423" t="str">
        <v>Medium</v>
      </c>
      <c r="O423" t="str">
        <v>Government</v>
      </c>
      <c r="P423">
        <v>0.19</v>
      </c>
    </row>
    <row r="424" spans="3:16" x14ac:dyDescent="0.25">
      <c r="C424">
        <v>58579</v>
      </c>
      <c r="D424" t="str">
        <v>Ireland</v>
      </c>
      <c r="E424" t="str">
        <v>Paseo</v>
      </c>
      <c r="F424">
        <v>2327</v>
      </c>
      <c r="G424">
        <v>10</v>
      </c>
      <c r="H424">
        <v>7</v>
      </c>
      <c r="I424">
        <v>16289</v>
      </c>
      <c r="J424" t="str">
        <v>No</v>
      </c>
      <c r="K424">
        <v>814.45</v>
      </c>
      <c r="L424">
        <v>3839.5499999999993</v>
      </c>
      <c r="M424">
        <v>45444</v>
      </c>
      <c r="N424" t="str">
        <v>Medium</v>
      </c>
      <c r="O424" t="str">
        <v>Government</v>
      </c>
      <c r="P424">
        <v>0.18</v>
      </c>
    </row>
    <row r="425" spans="3:16" x14ac:dyDescent="0.25">
      <c r="C425">
        <v>19862</v>
      </c>
      <c r="D425" t="str">
        <v>Netherlands</v>
      </c>
      <c r="E425" t="str">
        <v>Paseo</v>
      </c>
      <c r="F425">
        <v>1295</v>
      </c>
      <c r="G425">
        <v>10</v>
      </c>
      <c r="H425">
        <v>12</v>
      </c>
      <c r="I425">
        <v>15540</v>
      </c>
      <c r="J425" t="str">
        <v>Yes</v>
      </c>
      <c r="K425">
        <v>310.8</v>
      </c>
      <c r="L425">
        <v>11344.2</v>
      </c>
      <c r="M425">
        <v>45446</v>
      </c>
      <c r="N425" t="str">
        <v>Low</v>
      </c>
      <c r="O425" t="str">
        <v>Channel Partners</v>
      </c>
      <c r="P425">
        <v>0.2</v>
      </c>
    </row>
    <row r="426" spans="3:16" x14ac:dyDescent="0.25">
      <c r="C426">
        <v>48179</v>
      </c>
      <c r="D426" t="str">
        <v>Netherlands</v>
      </c>
      <c r="E426" t="str">
        <v>Paseo</v>
      </c>
      <c r="F426">
        <v>218</v>
      </c>
      <c r="G426">
        <v>10</v>
      </c>
      <c r="H426">
        <v>15</v>
      </c>
      <c r="I426">
        <v>3270</v>
      </c>
      <c r="J426" t="str">
        <v>No</v>
      </c>
      <c r="K426">
        <v>130.80000000000001</v>
      </c>
      <c r="L426">
        <v>959.19999999999982</v>
      </c>
      <c r="M426">
        <v>45447</v>
      </c>
      <c r="N426" t="str">
        <v>Low</v>
      </c>
      <c r="O426" t="str">
        <v>Midmarket</v>
      </c>
      <c r="P426">
        <v>0.2</v>
      </c>
    </row>
    <row r="427" spans="3:16" x14ac:dyDescent="0.25">
      <c r="C427">
        <v>46711</v>
      </c>
      <c r="D427" t="str">
        <v>France</v>
      </c>
      <c r="E427" t="str">
        <v>Paseo</v>
      </c>
      <c r="F427">
        <v>886</v>
      </c>
      <c r="G427">
        <v>10</v>
      </c>
      <c r="H427">
        <v>350</v>
      </c>
      <c r="I427">
        <v>310100</v>
      </c>
      <c r="J427" t="str">
        <v>Yes</v>
      </c>
      <c r="K427">
        <v>37212</v>
      </c>
      <c r="L427">
        <v>42528</v>
      </c>
      <c r="M427">
        <v>45449</v>
      </c>
      <c r="N427" t="str">
        <v>High</v>
      </c>
      <c r="O427" t="str">
        <v>Government</v>
      </c>
      <c r="P427">
        <v>0.23</v>
      </c>
    </row>
    <row r="428" spans="3:16" x14ac:dyDescent="0.25">
      <c r="C428">
        <v>14113</v>
      </c>
      <c r="D428" t="str">
        <v>Germany</v>
      </c>
      <c r="E428" t="str">
        <v>Paseo</v>
      </c>
      <c r="F428">
        <v>2146</v>
      </c>
      <c r="G428">
        <v>10</v>
      </c>
      <c r="H428">
        <v>350</v>
      </c>
      <c r="I428">
        <v>751100</v>
      </c>
      <c r="J428" t="str">
        <v>No</v>
      </c>
      <c r="K428">
        <v>60088</v>
      </c>
      <c r="L428">
        <v>133052</v>
      </c>
      <c r="M428">
        <v>45450</v>
      </c>
      <c r="N428" t="str">
        <v>Medium</v>
      </c>
      <c r="O428" t="str">
        <v>Government</v>
      </c>
      <c r="P428">
        <v>0.19</v>
      </c>
    </row>
    <row r="429" spans="3:16" x14ac:dyDescent="0.25">
      <c r="C429">
        <v>12953</v>
      </c>
      <c r="D429" t="str">
        <v>Netherlands</v>
      </c>
      <c r="E429" t="str">
        <v>Paseo</v>
      </c>
      <c r="F429">
        <v>4026</v>
      </c>
      <c r="G429">
        <v>10</v>
      </c>
      <c r="H429">
        <v>12</v>
      </c>
      <c r="I429">
        <v>48312</v>
      </c>
      <c r="J429" t="str">
        <v>No</v>
      </c>
      <c r="K429">
        <v>5314.32</v>
      </c>
      <c r="L429">
        <v>30919.68</v>
      </c>
      <c r="M429">
        <v>45453</v>
      </c>
      <c r="N429" t="str">
        <v>High</v>
      </c>
      <c r="O429" t="str">
        <v>Channel Partners</v>
      </c>
      <c r="P429">
        <v>0.2</v>
      </c>
    </row>
    <row r="430" spans="3:16" x14ac:dyDescent="0.25">
      <c r="C430">
        <v>53760</v>
      </c>
      <c r="D430" t="str">
        <v>Ireland</v>
      </c>
      <c r="E430" t="str">
        <v>Paseo</v>
      </c>
      <c r="F430">
        <v>2993</v>
      </c>
      <c r="G430">
        <v>10</v>
      </c>
      <c r="H430">
        <v>20</v>
      </c>
      <c r="I430">
        <v>59860</v>
      </c>
      <c r="J430" t="str">
        <v>Yes</v>
      </c>
      <c r="K430">
        <v>4788.8</v>
      </c>
      <c r="L430">
        <v>25141.199999999997</v>
      </c>
      <c r="M430">
        <v>45454</v>
      </c>
      <c r="N430" t="str">
        <v>Medium</v>
      </c>
      <c r="O430" t="str">
        <v>Government</v>
      </c>
      <c r="P430">
        <v>0.18</v>
      </c>
    </row>
    <row r="431" spans="3:16" x14ac:dyDescent="0.25">
      <c r="C431">
        <v>16244</v>
      </c>
      <c r="D431" t="str">
        <v>Italy</v>
      </c>
      <c r="E431" t="str">
        <v>Paseo</v>
      </c>
      <c r="F431">
        <v>2641</v>
      </c>
      <c r="G431">
        <v>10</v>
      </c>
      <c r="H431">
        <v>20</v>
      </c>
      <c r="I431">
        <v>52820</v>
      </c>
      <c r="J431" t="str">
        <v>Yes</v>
      </c>
      <c r="K431">
        <v>6866.6</v>
      </c>
      <c r="L431">
        <v>19543.400000000001</v>
      </c>
      <c r="M431">
        <v>45458</v>
      </c>
      <c r="N431" t="str">
        <v>High</v>
      </c>
      <c r="O431" t="str">
        <v>Government</v>
      </c>
      <c r="P431">
        <v>0.24</v>
      </c>
    </row>
    <row r="432" spans="3:16" x14ac:dyDescent="0.25">
      <c r="C432">
        <v>93193</v>
      </c>
      <c r="D432" t="str">
        <v>Ireland</v>
      </c>
      <c r="E432" t="str">
        <v>Paseo</v>
      </c>
      <c r="F432">
        <v>2851</v>
      </c>
      <c r="G432">
        <v>10</v>
      </c>
      <c r="H432">
        <v>350</v>
      </c>
      <c r="I432">
        <v>997850</v>
      </c>
      <c r="J432" t="str">
        <v>Yes</v>
      </c>
      <c r="K432">
        <v>149677.5</v>
      </c>
      <c r="L432">
        <v>106912.5</v>
      </c>
      <c r="M432">
        <v>45458</v>
      </c>
      <c r="N432" t="str">
        <v>High</v>
      </c>
      <c r="O432" t="str">
        <v>Government</v>
      </c>
      <c r="P432">
        <v>0.18</v>
      </c>
    </row>
    <row r="433" spans="3:16" x14ac:dyDescent="0.25">
      <c r="C433">
        <v>69158</v>
      </c>
      <c r="D433" t="str">
        <v>Germany</v>
      </c>
      <c r="E433" t="str">
        <v>Paseo</v>
      </c>
      <c r="F433">
        <v>2992</v>
      </c>
      <c r="G433">
        <v>10</v>
      </c>
      <c r="H433">
        <v>20</v>
      </c>
      <c r="I433">
        <v>59840</v>
      </c>
      <c r="J433" t="str">
        <v>Yes</v>
      </c>
      <c r="K433">
        <v>6582.4</v>
      </c>
      <c r="L433">
        <v>23337.599999999999</v>
      </c>
      <c r="M433">
        <v>45462</v>
      </c>
      <c r="N433" t="str">
        <v>High</v>
      </c>
      <c r="O433" t="str">
        <v>Government</v>
      </c>
      <c r="P433">
        <v>0.19</v>
      </c>
    </row>
    <row r="434" spans="3:16" x14ac:dyDescent="0.25">
      <c r="C434">
        <v>21242</v>
      </c>
      <c r="D434" t="str">
        <v>Spain</v>
      </c>
      <c r="E434" t="str">
        <v>Paseo</v>
      </c>
      <c r="F434">
        <v>2031</v>
      </c>
      <c r="G434">
        <v>10</v>
      </c>
      <c r="H434">
        <v>15</v>
      </c>
      <c r="I434">
        <v>30465</v>
      </c>
      <c r="J434" t="str">
        <v>No</v>
      </c>
      <c r="K434">
        <v>1218.5999999999999</v>
      </c>
      <c r="L434">
        <v>8936.4000000000015</v>
      </c>
      <c r="M434">
        <v>45470</v>
      </c>
      <c r="N434" t="str">
        <v>Low</v>
      </c>
      <c r="O434" t="str">
        <v>Midmarket</v>
      </c>
      <c r="P434">
        <v>0.22</v>
      </c>
    </row>
    <row r="435" spans="3:16" x14ac:dyDescent="0.25">
      <c r="C435">
        <v>69840</v>
      </c>
      <c r="D435" t="str">
        <v>France</v>
      </c>
      <c r="E435" t="str">
        <v>Paseo</v>
      </c>
      <c r="F435">
        <v>2167</v>
      </c>
      <c r="G435">
        <v>10</v>
      </c>
      <c r="H435">
        <v>15</v>
      </c>
      <c r="I435">
        <v>32505</v>
      </c>
      <c r="J435" t="str">
        <v>No</v>
      </c>
      <c r="K435">
        <v>3250.5</v>
      </c>
      <c r="L435">
        <v>7584.5</v>
      </c>
      <c r="M435">
        <v>45472</v>
      </c>
      <c r="N435" t="str">
        <v>High</v>
      </c>
      <c r="O435" t="str">
        <v>Midmarket</v>
      </c>
      <c r="P435">
        <v>0.23</v>
      </c>
    </row>
    <row r="436" spans="3:16" x14ac:dyDescent="0.25">
      <c r="C436">
        <v>77580</v>
      </c>
      <c r="D436" t="str">
        <v>France</v>
      </c>
      <c r="E436" t="str">
        <v>Paseo</v>
      </c>
      <c r="F436">
        <v>2136</v>
      </c>
      <c r="G436">
        <v>10</v>
      </c>
      <c r="H436">
        <v>7</v>
      </c>
      <c r="I436">
        <v>14952</v>
      </c>
      <c r="J436" t="str">
        <v>No</v>
      </c>
      <c r="K436">
        <v>747.6</v>
      </c>
      <c r="L436">
        <v>3524.3999999999996</v>
      </c>
      <c r="M436">
        <v>45472</v>
      </c>
      <c r="N436" t="str">
        <v>Medium</v>
      </c>
      <c r="O436" t="str">
        <v>Government</v>
      </c>
      <c r="P436">
        <v>0.23</v>
      </c>
    </row>
    <row r="437" spans="3:16" x14ac:dyDescent="0.25">
      <c r="C437">
        <v>64084</v>
      </c>
      <c r="D437" t="str">
        <v>Italy</v>
      </c>
      <c r="E437" t="str">
        <v>Paseo</v>
      </c>
      <c r="F437">
        <v>727</v>
      </c>
      <c r="G437">
        <v>10</v>
      </c>
      <c r="H437">
        <v>350</v>
      </c>
      <c r="I437">
        <v>254450</v>
      </c>
      <c r="J437" t="str">
        <v>Yes</v>
      </c>
      <c r="K437">
        <v>15267</v>
      </c>
      <c r="L437">
        <v>50163</v>
      </c>
      <c r="M437">
        <v>45472</v>
      </c>
      <c r="N437" t="str">
        <v>Medium</v>
      </c>
      <c r="O437" t="str">
        <v>Government</v>
      </c>
      <c r="P437">
        <v>0.24</v>
      </c>
    </row>
    <row r="438" spans="3:16" x14ac:dyDescent="0.25">
      <c r="C438">
        <v>90552</v>
      </c>
      <c r="D438" t="str">
        <v>Spain</v>
      </c>
      <c r="E438" t="str">
        <v>Paseo</v>
      </c>
      <c r="F438">
        <v>1514</v>
      </c>
      <c r="G438">
        <v>10</v>
      </c>
      <c r="H438">
        <v>15</v>
      </c>
      <c r="I438">
        <v>22710</v>
      </c>
      <c r="J438" t="str">
        <v>No</v>
      </c>
      <c r="K438">
        <v>908.4</v>
      </c>
      <c r="L438">
        <v>6661.5999999999985</v>
      </c>
      <c r="M438">
        <v>45473</v>
      </c>
      <c r="N438" t="str">
        <v>Low</v>
      </c>
      <c r="O438" t="str">
        <v>Midmarket</v>
      </c>
      <c r="P438">
        <v>0.22</v>
      </c>
    </row>
    <row r="439" spans="3:16" x14ac:dyDescent="0.25">
      <c r="C439">
        <v>78945</v>
      </c>
      <c r="D439" t="str">
        <v>France</v>
      </c>
      <c r="E439" t="str">
        <v>Paseo</v>
      </c>
      <c r="F439">
        <v>918</v>
      </c>
      <c r="G439">
        <v>10</v>
      </c>
      <c r="H439">
        <v>300</v>
      </c>
      <c r="I439">
        <v>275400</v>
      </c>
      <c r="J439" t="str">
        <v>No</v>
      </c>
      <c r="K439">
        <v>5508</v>
      </c>
      <c r="L439">
        <v>40392</v>
      </c>
      <c r="M439">
        <v>45475</v>
      </c>
      <c r="N439" t="str">
        <v>Low</v>
      </c>
      <c r="O439" t="str">
        <v>Small Business</v>
      </c>
      <c r="P439">
        <v>0.23</v>
      </c>
    </row>
    <row r="440" spans="3:16" x14ac:dyDescent="0.25">
      <c r="C440">
        <v>56250</v>
      </c>
      <c r="D440" t="str">
        <v>Netherlands</v>
      </c>
      <c r="E440" t="str">
        <v>Paseo</v>
      </c>
      <c r="F440">
        <v>1817</v>
      </c>
      <c r="G440">
        <v>10</v>
      </c>
      <c r="H440">
        <v>20</v>
      </c>
      <c r="I440">
        <v>36340</v>
      </c>
      <c r="J440" t="str">
        <v>Yes</v>
      </c>
      <c r="K440">
        <v>0</v>
      </c>
      <c r="L440">
        <v>18170</v>
      </c>
      <c r="M440">
        <v>45479</v>
      </c>
      <c r="N440" t="str">
        <v>None</v>
      </c>
      <c r="O440" t="str">
        <v>Government</v>
      </c>
      <c r="P440">
        <v>0.2</v>
      </c>
    </row>
    <row r="441" spans="3:16" x14ac:dyDescent="0.25">
      <c r="C441">
        <v>14891</v>
      </c>
      <c r="D441" t="str">
        <v>Spain</v>
      </c>
      <c r="E441" t="str">
        <v>Paseo</v>
      </c>
      <c r="F441">
        <v>1233</v>
      </c>
      <c r="G441">
        <v>10</v>
      </c>
      <c r="H441">
        <v>20</v>
      </c>
      <c r="I441">
        <v>24660</v>
      </c>
      <c r="J441" t="str">
        <v>Yes</v>
      </c>
      <c r="K441">
        <v>2959.2</v>
      </c>
      <c r="L441">
        <v>9370.7999999999993</v>
      </c>
      <c r="M441">
        <v>45480</v>
      </c>
      <c r="N441" t="str">
        <v>High</v>
      </c>
      <c r="O441" t="str">
        <v>Government</v>
      </c>
      <c r="P441">
        <v>0.22</v>
      </c>
    </row>
    <row r="442" spans="3:16" x14ac:dyDescent="0.25">
      <c r="C442">
        <v>43969</v>
      </c>
      <c r="D442" t="str">
        <v>France</v>
      </c>
      <c r="E442" t="str">
        <v>Paseo</v>
      </c>
      <c r="F442">
        <v>1757</v>
      </c>
      <c r="G442">
        <v>10</v>
      </c>
      <c r="H442">
        <v>20</v>
      </c>
      <c r="I442">
        <v>35140</v>
      </c>
      <c r="J442" t="str">
        <v>No</v>
      </c>
      <c r="K442">
        <v>2108.4</v>
      </c>
      <c r="L442">
        <v>15461.599999999999</v>
      </c>
      <c r="M442">
        <v>45482</v>
      </c>
      <c r="N442" t="str">
        <v>Medium</v>
      </c>
      <c r="O442" t="str">
        <v>Government</v>
      </c>
      <c r="P442">
        <v>0.23</v>
      </c>
    </row>
    <row r="443" spans="3:16" x14ac:dyDescent="0.25">
      <c r="C443">
        <v>81538</v>
      </c>
      <c r="D443" t="str">
        <v>Ireland</v>
      </c>
      <c r="E443" t="str">
        <v>Paseo</v>
      </c>
      <c r="F443">
        <v>2620</v>
      </c>
      <c r="G443">
        <v>10</v>
      </c>
      <c r="H443">
        <v>15</v>
      </c>
      <c r="I443">
        <v>39300</v>
      </c>
      <c r="J443" t="str">
        <v>No</v>
      </c>
      <c r="K443">
        <v>1965</v>
      </c>
      <c r="L443">
        <v>11135</v>
      </c>
      <c r="M443">
        <v>45483</v>
      </c>
      <c r="N443" t="str">
        <v>Medium</v>
      </c>
      <c r="O443" t="str">
        <v>Midmarket</v>
      </c>
      <c r="P443">
        <v>0.18</v>
      </c>
    </row>
    <row r="444" spans="3:16" x14ac:dyDescent="0.25">
      <c r="C444">
        <v>54491</v>
      </c>
      <c r="D444" t="str">
        <v>Netherlands</v>
      </c>
      <c r="E444" t="str">
        <v>Paseo</v>
      </c>
      <c r="F444">
        <v>2394</v>
      </c>
      <c r="G444">
        <v>10</v>
      </c>
      <c r="H444">
        <v>20</v>
      </c>
      <c r="I444">
        <v>47880</v>
      </c>
      <c r="J444" t="str">
        <v>No</v>
      </c>
      <c r="K444">
        <v>5266.8</v>
      </c>
      <c r="L444">
        <v>18673.199999999997</v>
      </c>
      <c r="M444">
        <v>45484</v>
      </c>
      <c r="N444" t="str">
        <v>High</v>
      </c>
      <c r="O444" t="str">
        <v>Government</v>
      </c>
      <c r="P444">
        <v>0.2</v>
      </c>
    </row>
    <row r="445" spans="3:16" x14ac:dyDescent="0.25">
      <c r="C445">
        <v>46145</v>
      </c>
      <c r="D445" t="str">
        <v>Germany</v>
      </c>
      <c r="E445" t="str">
        <v>Paseo</v>
      </c>
      <c r="F445">
        <v>1775</v>
      </c>
      <c r="G445">
        <v>10</v>
      </c>
      <c r="H445">
        <v>12</v>
      </c>
      <c r="I445">
        <v>21300</v>
      </c>
      <c r="J445" t="str">
        <v>Yes</v>
      </c>
      <c r="K445">
        <v>1917</v>
      </c>
      <c r="L445">
        <v>14058</v>
      </c>
      <c r="M445">
        <v>45486</v>
      </c>
      <c r="N445" t="str">
        <v>Medium</v>
      </c>
      <c r="O445" t="str">
        <v>Channel Partners</v>
      </c>
      <c r="P445">
        <v>0.19</v>
      </c>
    </row>
    <row r="446" spans="3:16" x14ac:dyDescent="0.25">
      <c r="C446">
        <v>21823</v>
      </c>
      <c r="D446" t="str">
        <v>France</v>
      </c>
      <c r="E446" t="str">
        <v>Paseo</v>
      </c>
      <c r="F446">
        <v>2696</v>
      </c>
      <c r="G446">
        <v>10</v>
      </c>
      <c r="H446">
        <v>7</v>
      </c>
      <c r="I446">
        <v>18872</v>
      </c>
      <c r="J446" t="str">
        <v>No</v>
      </c>
      <c r="K446">
        <v>2453.36</v>
      </c>
      <c r="L446">
        <v>2938.6399999999994</v>
      </c>
      <c r="M446">
        <v>45486</v>
      </c>
      <c r="N446" t="str">
        <v>High</v>
      </c>
      <c r="O446" t="str">
        <v>Government</v>
      </c>
      <c r="P446">
        <v>0.23</v>
      </c>
    </row>
    <row r="447" spans="3:16" x14ac:dyDescent="0.25">
      <c r="C447">
        <v>25622</v>
      </c>
      <c r="D447" t="str">
        <v>Spain</v>
      </c>
      <c r="E447" t="str">
        <v>Paseo</v>
      </c>
      <c r="F447">
        <v>2151</v>
      </c>
      <c r="G447">
        <v>10</v>
      </c>
      <c r="H447">
        <v>350</v>
      </c>
      <c r="I447">
        <v>752850</v>
      </c>
      <c r="J447" t="str">
        <v>Yes</v>
      </c>
      <c r="K447">
        <v>112927.5</v>
      </c>
      <c r="L447">
        <v>80662.5</v>
      </c>
      <c r="M447">
        <v>45486</v>
      </c>
      <c r="N447" t="str">
        <v>High</v>
      </c>
      <c r="O447" t="str">
        <v>Government</v>
      </c>
      <c r="P447">
        <v>0.22</v>
      </c>
    </row>
    <row r="448" spans="3:16" x14ac:dyDescent="0.25">
      <c r="C448">
        <v>55665</v>
      </c>
      <c r="D448" t="str">
        <v>Ireland</v>
      </c>
      <c r="E448" t="str">
        <v>Paseo</v>
      </c>
      <c r="F448">
        <v>914</v>
      </c>
      <c r="G448">
        <v>10</v>
      </c>
      <c r="H448">
        <v>12</v>
      </c>
      <c r="I448">
        <v>10968</v>
      </c>
      <c r="J448" t="str">
        <v>No</v>
      </c>
      <c r="K448">
        <v>1645.2</v>
      </c>
      <c r="L448">
        <v>6580.7999999999993</v>
      </c>
      <c r="M448">
        <v>45487</v>
      </c>
      <c r="N448" t="str">
        <v>High</v>
      </c>
      <c r="O448" t="str">
        <v>Channel Partners</v>
      </c>
      <c r="P448">
        <v>0.18</v>
      </c>
    </row>
    <row r="449" spans="3:16" x14ac:dyDescent="0.25">
      <c r="C449">
        <v>69792</v>
      </c>
      <c r="D449" t="str">
        <v>France</v>
      </c>
      <c r="E449" t="str">
        <v>Paseo</v>
      </c>
      <c r="F449">
        <v>2425.5</v>
      </c>
      <c r="G449">
        <v>10</v>
      </c>
      <c r="H449">
        <v>12</v>
      </c>
      <c r="I449">
        <v>29106</v>
      </c>
      <c r="J449" t="str">
        <v>No</v>
      </c>
      <c r="K449">
        <v>3201.66</v>
      </c>
      <c r="L449">
        <v>18627.840000000004</v>
      </c>
      <c r="M449">
        <v>45487</v>
      </c>
      <c r="N449" t="str">
        <v>High</v>
      </c>
      <c r="O449" t="str">
        <v>Channel Partners</v>
      </c>
      <c r="P449">
        <v>0.23</v>
      </c>
    </row>
    <row r="450" spans="3:16" x14ac:dyDescent="0.25">
      <c r="C450">
        <v>31981</v>
      </c>
      <c r="D450" t="str">
        <v>Italy</v>
      </c>
      <c r="E450" t="str">
        <v>Paseo</v>
      </c>
      <c r="F450">
        <v>380</v>
      </c>
      <c r="G450">
        <v>10</v>
      </c>
      <c r="H450">
        <v>7</v>
      </c>
      <c r="I450">
        <v>2660</v>
      </c>
      <c r="J450" t="str">
        <v>No</v>
      </c>
      <c r="K450">
        <v>292.60000000000002</v>
      </c>
      <c r="L450">
        <v>467.40000000000009</v>
      </c>
      <c r="M450">
        <v>45489</v>
      </c>
      <c r="N450" t="str">
        <v>High</v>
      </c>
      <c r="O450" t="str">
        <v>Government</v>
      </c>
      <c r="P450">
        <v>0.24</v>
      </c>
    </row>
    <row r="451" spans="3:16" x14ac:dyDescent="0.25">
      <c r="C451">
        <v>53984</v>
      </c>
      <c r="D451" t="str">
        <v>Germany</v>
      </c>
      <c r="E451" t="str">
        <v>Paseo</v>
      </c>
      <c r="F451">
        <v>1158</v>
      </c>
      <c r="G451">
        <v>10</v>
      </c>
      <c r="H451">
        <v>20</v>
      </c>
      <c r="I451">
        <v>23160</v>
      </c>
      <c r="J451" t="str">
        <v>No</v>
      </c>
      <c r="K451">
        <v>3474</v>
      </c>
      <c r="L451">
        <v>8106</v>
      </c>
      <c r="M451">
        <v>45489</v>
      </c>
      <c r="N451" t="str">
        <v>High</v>
      </c>
      <c r="O451" t="str">
        <v>Government</v>
      </c>
      <c r="P451">
        <v>0.19</v>
      </c>
    </row>
    <row r="452" spans="3:16" x14ac:dyDescent="0.25">
      <c r="C452">
        <v>43580</v>
      </c>
      <c r="D452" t="str">
        <v>Spain</v>
      </c>
      <c r="E452" t="str">
        <v>Paseo</v>
      </c>
      <c r="F452">
        <v>1197</v>
      </c>
      <c r="G452">
        <v>10</v>
      </c>
      <c r="H452">
        <v>350</v>
      </c>
      <c r="I452">
        <v>418950</v>
      </c>
      <c r="J452" t="str">
        <v>No</v>
      </c>
      <c r="K452">
        <v>50274</v>
      </c>
      <c r="L452">
        <v>57456</v>
      </c>
      <c r="M452">
        <v>45491</v>
      </c>
      <c r="N452" t="str">
        <v>High</v>
      </c>
      <c r="O452" t="str">
        <v>Government</v>
      </c>
      <c r="P452">
        <v>0.22</v>
      </c>
    </row>
    <row r="453" spans="3:16" x14ac:dyDescent="0.25">
      <c r="C453">
        <v>27636</v>
      </c>
      <c r="D453" t="str">
        <v>Germany</v>
      </c>
      <c r="E453" t="str">
        <v>Paseo</v>
      </c>
      <c r="F453">
        <v>2125</v>
      </c>
      <c r="G453">
        <v>10</v>
      </c>
      <c r="H453">
        <v>7</v>
      </c>
      <c r="I453">
        <v>14875</v>
      </c>
      <c r="J453" t="str">
        <v>Yes</v>
      </c>
      <c r="K453">
        <v>1041.25</v>
      </c>
      <c r="L453">
        <v>3208.75</v>
      </c>
      <c r="M453">
        <v>45493</v>
      </c>
      <c r="N453" t="str">
        <v>Medium</v>
      </c>
      <c r="O453" t="str">
        <v>Government</v>
      </c>
      <c r="P453">
        <v>0.19</v>
      </c>
    </row>
    <row r="454" spans="3:16" x14ac:dyDescent="0.25">
      <c r="C454">
        <v>75990</v>
      </c>
      <c r="D454" t="str">
        <v>France</v>
      </c>
      <c r="E454" t="str">
        <v>Paseo</v>
      </c>
      <c r="F454">
        <v>1198</v>
      </c>
      <c r="G454">
        <v>10</v>
      </c>
      <c r="H454">
        <v>12</v>
      </c>
      <c r="I454">
        <v>14376</v>
      </c>
      <c r="J454" t="str">
        <v>Yes</v>
      </c>
      <c r="K454">
        <v>1581.36</v>
      </c>
      <c r="L454">
        <v>9200.64</v>
      </c>
      <c r="M454">
        <v>45496</v>
      </c>
      <c r="N454" t="str">
        <v>High</v>
      </c>
      <c r="O454" t="str">
        <v>Channel Partners</v>
      </c>
      <c r="P454">
        <v>0.23</v>
      </c>
    </row>
    <row r="455" spans="3:16" x14ac:dyDescent="0.25">
      <c r="C455">
        <v>30283</v>
      </c>
      <c r="D455" t="str">
        <v>Germany</v>
      </c>
      <c r="E455" t="str">
        <v>Paseo</v>
      </c>
      <c r="F455">
        <v>278</v>
      </c>
      <c r="G455">
        <v>10</v>
      </c>
      <c r="H455">
        <v>15</v>
      </c>
      <c r="I455">
        <v>4170</v>
      </c>
      <c r="J455" t="str">
        <v>Yes</v>
      </c>
      <c r="K455">
        <v>583.79999999999995</v>
      </c>
      <c r="L455">
        <v>806.19999999999982</v>
      </c>
      <c r="M455">
        <v>45501</v>
      </c>
      <c r="N455" t="str">
        <v>High</v>
      </c>
      <c r="O455" t="str">
        <v>Midmarket</v>
      </c>
      <c r="P455">
        <v>0.19</v>
      </c>
    </row>
    <row r="456" spans="3:16" x14ac:dyDescent="0.25">
      <c r="C456">
        <v>69219</v>
      </c>
      <c r="D456" t="str">
        <v>Spain</v>
      </c>
      <c r="E456" t="str">
        <v>Paseo</v>
      </c>
      <c r="F456">
        <v>571</v>
      </c>
      <c r="G456">
        <v>10</v>
      </c>
      <c r="H456">
        <v>12</v>
      </c>
      <c r="I456">
        <v>6852</v>
      </c>
      <c r="J456" t="str">
        <v>Yes</v>
      </c>
      <c r="K456">
        <v>890.76</v>
      </c>
      <c r="L456">
        <v>4248.24</v>
      </c>
      <c r="M456">
        <v>45505</v>
      </c>
      <c r="N456" t="str">
        <v>High</v>
      </c>
      <c r="O456" t="str">
        <v>Channel Partners</v>
      </c>
      <c r="P456">
        <v>0.22</v>
      </c>
    </row>
    <row r="457" spans="3:16" x14ac:dyDescent="0.25">
      <c r="C457">
        <v>40882</v>
      </c>
      <c r="D457" t="str">
        <v>Italy</v>
      </c>
      <c r="E457" t="str">
        <v>Paseo</v>
      </c>
      <c r="F457">
        <v>2918</v>
      </c>
      <c r="G457">
        <v>10</v>
      </c>
      <c r="H457">
        <v>300</v>
      </c>
      <c r="I457">
        <v>875400</v>
      </c>
      <c r="J457" t="str">
        <v>Yes</v>
      </c>
      <c r="K457">
        <v>35016</v>
      </c>
      <c r="L457">
        <v>110884</v>
      </c>
      <c r="M457">
        <v>45505</v>
      </c>
      <c r="N457" t="str">
        <v>Low</v>
      </c>
      <c r="O457" t="str">
        <v>Small Business</v>
      </c>
      <c r="P457">
        <v>0.24</v>
      </c>
    </row>
    <row r="458" spans="3:16" x14ac:dyDescent="0.25">
      <c r="C458">
        <v>13326</v>
      </c>
      <c r="D458" t="str">
        <v>France</v>
      </c>
      <c r="E458" t="str">
        <v>Paseo</v>
      </c>
      <c r="F458">
        <v>1496</v>
      </c>
      <c r="G458">
        <v>10</v>
      </c>
      <c r="H458">
        <v>350</v>
      </c>
      <c r="I458">
        <v>523600</v>
      </c>
      <c r="J458" t="str">
        <v>Yes</v>
      </c>
      <c r="K458">
        <v>31416</v>
      </c>
      <c r="L458">
        <v>103224</v>
      </c>
      <c r="M458">
        <v>45507</v>
      </c>
      <c r="N458" t="str">
        <v>Medium</v>
      </c>
      <c r="O458" t="str">
        <v>Government</v>
      </c>
      <c r="P458">
        <v>0.23</v>
      </c>
    </row>
    <row r="459" spans="3:16" x14ac:dyDescent="0.25">
      <c r="C459">
        <v>15324</v>
      </c>
      <c r="D459" t="str">
        <v>Ireland</v>
      </c>
      <c r="E459" t="str">
        <v>Paseo</v>
      </c>
      <c r="F459">
        <v>1934</v>
      </c>
      <c r="G459">
        <v>10</v>
      </c>
      <c r="H459">
        <v>20</v>
      </c>
      <c r="I459">
        <v>38680</v>
      </c>
      <c r="J459" t="str">
        <v>Yes</v>
      </c>
      <c r="K459">
        <v>3094.4</v>
      </c>
      <c r="L459">
        <v>16245.599999999999</v>
      </c>
      <c r="M459">
        <v>45509</v>
      </c>
      <c r="N459" t="str">
        <v>Medium</v>
      </c>
      <c r="O459" t="str">
        <v>Government</v>
      </c>
      <c r="P459">
        <v>0.18</v>
      </c>
    </row>
    <row r="460" spans="3:16" x14ac:dyDescent="0.25">
      <c r="C460">
        <v>64404</v>
      </c>
      <c r="D460" t="str">
        <v>Italy</v>
      </c>
      <c r="E460" t="str">
        <v>Paseo</v>
      </c>
      <c r="F460">
        <v>2663</v>
      </c>
      <c r="G460">
        <v>10</v>
      </c>
      <c r="H460">
        <v>20</v>
      </c>
      <c r="I460">
        <v>53260</v>
      </c>
      <c r="J460" t="str">
        <v>Yes</v>
      </c>
      <c r="K460">
        <v>2663</v>
      </c>
      <c r="L460">
        <v>23967</v>
      </c>
      <c r="M460">
        <v>45510</v>
      </c>
      <c r="N460" t="str">
        <v>Medium</v>
      </c>
      <c r="O460" t="str">
        <v>Government</v>
      </c>
      <c r="P460">
        <v>0.24</v>
      </c>
    </row>
    <row r="461" spans="3:16" x14ac:dyDescent="0.25">
      <c r="C461">
        <v>83594</v>
      </c>
      <c r="D461" t="str">
        <v>Germany</v>
      </c>
      <c r="E461" t="str">
        <v>Paseo</v>
      </c>
      <c r="F461">
        <v>1945</v>
      </c>
      <c r="G461">
        <v>10</v>
      </c>
      <c r="H461">
        <v>15</v>
      </c>
      <c r="I461">
        <v>29175</v>
      </c>
      <c r="J461" t="str">
        <v>No</v>
      </c>
      <c r="K461">
        <v>875.25</v>
      </c>
      <c r="L461">
        <v>8849.75</v>
      </c>
      <c r="M461">
        <v>45512</v>
      </c>
      <c r="N461" t="str">
        <v>Low</v>
      </c>
      <c r="O461" t="str">
        <v>Midmarket</v>
      </c>
      <c r="P461">
        <v>0.19</v>
      </c>
    </row>
    <row r="462" spans="3:16" x14ac:dyDescent="0.25">
      <c r="C462">
        <v>96074</v>
      </c>
      <c r="D462" t="str">
        <v>Spain</v>
      </c>
      <c r="E462" t="str">
        <v>Paseo</v>
      </c>
      <c r="F462">
        <v>974</v>
      </c>
      <c r="G462">
        <v>10</v>
      </c>
      <c r="H462">
        <v>15</v>
      </c>
      <c r="I462">
        <v>14610</v>
      </c>
      <c r="J462" t="str">
        <v>No</v>
      </c>
      <c r="K462">
        <v>0</v>
      </c>
      <c r="L462">
        <v>4870</v>
      </c>
      <c r="M462">
        <v>45514</v>
      </c>
      <c r="N462" t="str">
        <v>None</v>
      </c>
      <c r="O462" t="str">
        <v>Midmarket</v>
      </c>
      <c r="P462">
        <v>0.22</v>
      </c>
    </row>
    <row r="463" spans="3:16" x14ac:dyDescent="0.25">
      <c r="C463">
        <v>12366</v>
      </c>
      <c r="D463" t="str">
        <v>Germany</v>
      </c>
      <c r="E463" t="str">
        <v>Paseo</v>
      </c>
      <c r="F463">
        <v>1531</v>
      </c>
      <c r="G463">
        <v>10</v>
      </c>
      <c r="H463">
        <v>20</v>
      </c>
      <c r="I463">
        <v>30620</v>
      </c>
      <c r="J463" t="str">
        <v>Yes</v>
      </c>
      <c r="K463">
        <v>3674.4</v>
      </c>
      <c r="L463">
        <v>11635.599999999999</v>
      </c>
      <c r="M463">
        <v>45522</v>
      </c>
      <c r="N463" t="str">
        <v>High</v>
      </c>
      <c r="O463" t="str">
        <v>Government</v>
      </c>
      <c r="P463">
        <v>0.19</v>
      </c>
    </row>
    <row r="464" spans="3:16" x14ac:dyDescent="0.25">
      <c r="C464">
        <v>39556</v>
      </c>
      <c r="D464" t="str">
        <v>Ireland</v>
      </c>
      <c r="E464" t="str">
        <v>Paseo</v>
      </c>
      <c r="F464">
        <v>1583</v>
      </c>
      <c r="G464">
        <v>10</v>
      </c>
      <c r="H464">
        <v>125</v>
      </c>
      <c r="I464">
        <v>197875</v>
      </c>
      <c r="J464" t="str">
        <v>No</v>
      </c>
      <c r="K464">
        <v>25723.75</v>
      </c>
      <c r="L464">
        <v>-17808.75</v>
      </c>
      <c r="M464">
        <v>45522</v>
      </c>
      <c r="N464" t="str">
        <v>High</v>
      </c>
      <c r="O464" t="str">
        <v>Enterprise</v>
      </c>
      <c r="P464">
        <v>0.18</v>
      </c>
    </row>
    <row r="465" spans="3:16" x14ac:dyDescent="0.25">
      <c r="C465">
        <v>13567</v>
      </c>
      <c r="D465" t="str">
        <v>Italy</v>
      </c>
      <c r="E465" t="str">
        <v>Paseo</v>
      </c>
      <c r="F465">
        <v>2992</v>
      </c>
      <c r="G465">
        <v>10</v>
      </c>
      <c r="H465">
        <v>125</v>
      </c>
      <c r="I465">
        <v>374000</v>
      </c>
      <c r="J465" t="str">
        <v>Yes</v>
      </c>
      <c r="K465">
        <v>18700</v>
      </c>
      <c r="L465">
        <v>-3740</v>
      </c>
      <c r="M465">
        <v>45523</v>
      </c>
      <c r="N465" t="str">
        <v>Medium</v>
      </c>
      <c r="O465" t="str">
        <v>Enterprise</v>
      </c>
      <c r="P465">
        <v>0.24</v>
      </c>
    </row>
    <row r="466" spans="3:16" x14ac:dyDescent="0.25">
      <c r="C466">
        <v>45002</v>
      </c>
      <c r="D466" t="str">
        <v>Ireland</v>
      </c>
      <c r="E466" t="str">
        <v>Paseo</v>
      </c>
      <c r="F466">
        <v>360</v>
      </c>
      <c r="G466">
        <v>10</v>
      </c>
      <c r="H466">
        <v>7</v>
      </c>
      <c r="I466">
        <v>2520</v>
      </c>
      <c r="J466" t="str">
        <v>Yes</v>
      </c>
      <c r="K466">
        <v>226.8</v>
      </c>
      <c r="L466">
        <v>493.19999999999982</v>
      </c>
      <c r="M466">
        <v>45523</v>
      </c>
      <c r="N466" t="str">
        <v>Medium</v>
      </c>
      <c r="O466" t="str">
        <v>Government</v>
      </c>
      <c r="P466">
        <v>0.18</v>
      </c>
    </row>
    <row r="467" spans="3:16" x14ac:dyDescent="0.25">
      <c r="C467">
        <v>48315</v>
      </c>
      <c r="D467" t="str">
        <v>Italy</v>
      </c>
      <c r="E467" t="str">
        <v>Paseo</v>
      </c>
      <c r="F467">
        <v>912</v>
      </c>
      <c r="G467">
        <v>10</v>
      </c>
      <c r="H467">
        <v>12</v>
      </c>
      <c r="I467">
        <v>10944</v>
      </c>
      <c r="J467" t="str">
        <v>Yes</v>
      </c>
      <c r="K467">
        <v>0</v>
      </c>
      <c r="L467">
        <v>8208</v>
      </c>
      <c r="M467">
        <v>45530</v>
      </c>
      <c r="N467" t="str">
        <v>None</v>
      </c>
      <c r="O467" t="str">
        <v>Channel Partners</v>
      </c>
      <c r="P467">
        <v>0.24</v>
      </c>
    </row>
    <row r="468" spans="3:16" x14ac:dyDescent="0.25">
      <c r="C468">
        <v>49680</v>
      </c>
      <c r="D468" t="str">
        <v>Spain</v>
      </c>
      <c r="E468" t="str">
        <v>Paseo</v>
      </c>
      <c r="F468">
        <v>2763</v>
      </c>
      <c r="G468">
        <v>10</v>
      </c>
      <c r="H468">
        <v>12</v>
      </c>
      <c r="I468">
        <v>33156</v>
      </c>
      <c r="J468" t="str">
        <v>No</v>
      </c>
      <c r="K468">
        <v>2320.92</v>
      </c>
      <c r="L468">
        <v>22546.080000000002</v>
      </c>
      <c r="M468">
        <v>45530</v>
      </c>
      <c r="N468" t="str">
        <v>Medium</v>
      </c>
      <c r="O468" t="str">
        <v>Channel Partners</v>
      </c>
      <c r="P468">
        <v>0.22</v>
      </c>
    </row>
    <row r="469" spans="3:16" x14ac:dyDescent="0.25">
      <c r="C469">
        <v>96854</v>
      </c>
      <c r="D469" t="str">
        <v>Italy</v>
      </c>
      <c r="E469" t="str">
        <v>Paseo</v>
      </c>
      <c r="F469">
        <v>274</v>
      </c>
      <c r="G469">
        <v>10</v>
      </c>
      <c r="H469">
        <v>350</v>
      </c>
      <c r="I469">
        <v>95900</v>
      </c>
      <c r="J469" t="str">
        <v>Yes</v>
      </c>
      <c r="K469">
        <v>3836</v>
      </c>
      <c r="L469">
        <v>20824</v>
      </c>
      <c r="M469">
        <v>45536</v>
      </c>
      <c r="N469" t="str">
        <v>Low</v>
      </c>
      <c r="O469" t="str">
        <v>Government</v>
      </c>
      <c r="P469">
        <v>0.24</v>
      </c>
    </row>
    <row r="470" spans="3:16" x14ac:dyDescent="0.25">
      <c r="C470">
        <v>20993</v>
      </c>
      <c r="D470" t="str">
        <v>Netherlands</v>
      </c>
      <c r="E470" t="str">
        <v>Paseo</v>
      </c>
      <c r="F470">
        <v>2104.5</v>
      </c>
      <c r="G470">
        <v>10</v>
      </c>
      <c r="H470">
        <v>350</v>
      </c>
      <c r="I470">
        <v>736575</v>
      </c>
      <c r="J470" t="str">
        <v>Yes</v>
      </c>
      <c r="K470">
        <v>81023.25</v>
      </c>
      <c r="L470">
        <v>108381.75</v>
      </c>
      <c r="M470">
        <v>45536</v>
      </c>
      <c r="N470" t="str">
        <v>High</v>
      </c>
      <c r="O470" t="str">
        <v>Government</v>
      </c>
      <c r="P470">
        <v>0.2</v>
      </c>
    </row>
    <row r="471" spans="3:16" x14ac:dyDescent="0.25">
      <c r="C471">
        <v>68168</v>
      </c>
      <c r="D471" t="str">
        <v>Netherlands</v>
      </c>
      <c r="E471" t="str">
        <v>Paseo</v>
      </c>
      <c r="F471">
        <v>2559</v>
      </c>
      <c r="G471">
        <v>10</v>
      </c>
      <c r="H471">
        <v>15</v>
      </c>
      <c r="I471">
        <v>38385</v>
      </c>
      <c r="J471" t="str">
        <v>No</v>
      </c>
      <c r="K471">
        <v>5757.75</v>
      </c>
      <c r="L471">
        <v>7037.25</v>
      </c>
      <c r="M471">
        <v>45538</v>
      </c>
      <c r="N471" t="str">
        <v>High</v>
      </c>
      <c r="O471" t="str">
        <v>Midmarket</v>
      </c>
      <c r="P471">
        <v>0.2</v>
      </c>
    </row>
    <row r="472" spans="3:16" x14ac:dyDescent="0.25">
      <c r="C472">
        <v>20097</v>
      </c>
      <c r="D472" t="str">
        <v>Ireland</v>
      </c>
      <c r="E472" t="str">
        <v>Paseo</v>
      </c>
      <c r="F472">
        <v>2708</v>
      </c>
      <c r="G472">
        <v>10</v>
      </c>
      <c r="H472">
        <v>20</v>
      </c>
      <c r="I472">
        <v>54160</v>
      </c>
      <c r="J472" t="str">
        <v>Yes</v>
      </c>
      <c r="K472">
        <v>7040.8</v>
      </c>
      <c r="L472">
        <v>20039.199999999997</v>
      </c>
      <c r="M472">
        <v>45539</v>
      </c>
      <c r="N472" t="str">
        <v>High</v>
      </c>
      <c r="O472" t="str">
        <v>Government</v>
      </c>
      <c r="P472">
        <v>0.18</v>
      </c>
    </row>
    <row r="473" spans="3:16" x14ac:dyDescent="0.25">
      <c r="C473">
        <v>25273</v>
      </c>
      <c r="D473" t="str">
        <v>France</v>
      </c>
      <c r="E473" t="str">
        <v>Paseo</v>
      </c>
      <c r="F473">
        <v>1731</v>
      </c>
      <c r="G473">
        <v>10</v>
      </c>
      <c r="H473">
        <v>7</v>
      </c>
      <c r="I473">
        <v>12117</v>
      </c>
      <c r="J473" t="str">
        <v>Yes</v>
      </c>
      <c r="K473">
        <v>1696.38</v>
      </c>
      <c r="L473">
        <v>1765.619999999999</v>
      </c>
      <c r="M473">
        <v>45539</v>
      </c>
      <c r="N473" t="str">
        <v>High</v>
      </c>
      <c r="O473" t="str">
        <v>Government</v>
      </c>
      <c r="P473">
        <v>0.23</v>
      </c>
    </row>
    <row r="474" spans="3:16" x14ac:dyDescent="0.25">
      <c r="C474">
        <v>49817</v>
      </c>
      <c r="D474" t="str">
        <v>France</v>
      </c>
      <c r="E474" t="str">
        <v>Paseo</v>
      </c>
      <c r="F474">
        <v>1287</v>
      </c>
      <c r="G474">
        <v>10</v>
      </c>
      <c r="H474">
        <v>125</v>
      </c>
      <c r="I474">
        <v>160875</v>
      </c>
      <c r="J474" t="str">
        <v>Yes</v>
      </c>
      <c r="K474">
        <v>4826.25</v>
      </c>
      <c r="L474">
        <v>1608.75</v>
      </c>
      <c r="M474">
        <v>45540</v>
      </c>
      <c r="N474" t="str">
        <v>Low</v>
      </c>
      <c r="O474" t="str">
        <v>Enterprise</v>
      </c>
      <c r="P474">
        <v>0.23</v>
      </c>
    </row>
    <row r="475" spans="3:16" x14ac:dyDescent="0.25">
      <c r="C475">
        <v>69531</v>
      </c>
      <c r="D475" t="str">
        <v>Germany</v>
      </c>
      <c r="E475" t="str">
        <v>Paseo</v>
      </c>
      <c r="F475">
        <v>57</v>
      </c>
      <c r="G475">
        <v>10</v>
      </c>
      <c r="H475">
        <v>15</v>
      </c>
      <c r="I475">
        <v>26145</v>
      </c>
      <c r="J475" t="str">
        <v>Yes</v>
      </c>
      <c r="K475">
        <v>1568.7</v>
      </c>
      <c r="L475">
        <v>7146.2999999999993</v>
      </c>
      <c r="M475">
        <v>45545</v>
      </c>
      <c r="N475" t="str">
        <v>Medium</v>
      </c>
      <c r="O475" t="str">
        <v>Midmarket</v>
      </c>
      <c r="P475">
        <v>0.19</v>
      </c>
    </row>
    <row r="476" spans="3:16" x14ac:dyDescent="0.25">
      <c r="C476">
        <v>17410</v>
      </c>
      <c r="D476" t="str">
        <v>Italy</v>
      </c>
      <c r="E476" t="str">
        <v>Paseo</v>
      </c>
      <c r="F476">
        <v>1514</v>
      </c>
      <c r="G476">
        <v>10</v>
      </c>
      <c r="H476">
        <v>15</v>
      </c>
      <c r="I476">
        <v>22710</v>
      </c>
      <c r="J476" t="str">
        <v>No</v>
      </c>
      <c r="K476">
        <v>227.1</v>
      </c>
      <c r="L476">
        <v>7342.9000000000015</v>
      </c>
      <c r="M476">
        <v>45546</v>
      </c>
      <c r="N476" t="str">
        <v>Low</v>
      </c>
      <c r="O476" t="str">
        <v>Midmarket</v>
      </c>
      <c r="P476">
        <v>0.24</v>
      </c>
    </row>
    <row r="477" spans="3:16" x14ac:dyDescent="0.25">
      <c r="C477">
        <v>12396</v>
      </c>
      <c r="D477" t="str">
        <v>France</v>
      </c>
      <c r="E477" t="str">
        <v>Paseo</v>
      </c>
      <c r="F477">
        <v>1030</v>
      </c>
      <c r="G477">
        <v>10</v>
      </c>
      <c r="H477">
        <v>7</v>
      </c>
      <c r="I477">
        <v>7210</v>
      </c>
      <c r="J477" t="str">
        <v>Yes</v>
      </c>
      <c r="K477">
        <v>72.099999999999994</v>
      </c>
      <c r="L477">
        <v>1987.8999999999996</v>
      </c>
      <c r="M477">
        <v>45546</v>
      </c>
      <c r="N477" t="str">
        <v>Low</v>
      </c>
      <c r="O477" t="str">
        <v>Government</v>
      </c>
      <c r="P477">
        <v>0.23</v>
      </c>
    </row>
    <row r="478" spans="3:16" x14ac:dyDescent="0.25">
      <c r="C478">
        <v>61176</v>
      </c>
      <c r="D478" t="str">
        <v>Italy</v>
      </c>
      <c r="E478" t="str">
        <v>Paseo</v>
      </c>
      <c r="F478">
        <v>1056</v>
      </c>
      <c r="G478">
        <v>10</v>
      </c>
      <c r="H478">
        <v>20</v>
      </c>
      <c r="I478">
        <v>21120</v>
      </c>
      <c r="J478" t="str">
        <v>Yes</v>
      </c>
      <c r="K478">
        <v>844.8</v>
      </c>
      <c r="L478">
        <v>9715.2000000000007</v>
      </c>
      <c r="M478">
        <v>45547</v>
      </c>
      <c r="N478" t="str">
        <v>Low</v>
      </c>
      <c r="O478" t="str">
        <v>Government</v>
      </c>
      <c r="P478">
        <v>0.24</v>
      </c>
    </row>
    <row r="479" spans="3:16" x14ac:dyDescent="0.25">
      <c r="C479">
        <v>98881</v>
      </c>
      <c r="D479" t="str">
        <v>Ireland</v>
      </c>
      <c r="E479" t="str">
        <v>Paseo</v>
      </c>
      <c r="F479">
        <v>2409</v>
      </c>
      <c r="G479">
        <v>10</v>
      </c>
      <c r="H479">
        <v>7</v>
      </c>
      <c r="I479">
        <v>16863</v>
      </c>
      <c r="J479" t="str">
        <v>No</v>
      </c>
      <c r="K479">
        <v>1349.04</v>
      </c>
      <c r="L479">
        <v>3468.9599999999991</v>
      </c>
      <c r="M479">
        <v>45547</v>
      </c>
      <c r="N479" t="str">
        <v>Medium</v>
      </c>
      <c r="O479" t="str">
        <v>Government</v>
      </c>
      <c r="P479">
        <v>0.18</v>
      </c>
    </row>
    <row r="480" spans="3:16" x14ac:dyDescent="0.25">
      <c r="C480">
        <v>59814</v>
      </c>
      <c r="D480" t="str">
        <v>Netherlands</v>
      </c>
      <c r="E480" t="str">
        <v>Paseo</v>
      </c>
      <c r="F480">
        <v>2518</v>
      </c>
      <c r="G480">
        <v>10</v>
      </c>
      <c r="H480">
        <v>12</v>
      </c>
      <c r="I480">
        <v>30216</v>
      </c>
      <c r="J480" t="str">
        <v>No</v>
      </c>
      <c r="K480">
        <v>0</v>
      </c>
      <c r="L480">
        <v>22662</v>
      </c>
      <c r="M480">
        <v>45548</v>
      </c>
      <c r="N480" t="str">
        <v>None</v>
      </c>
      <c r="O480" t="str">
        <v>Channel Partners</v>
      </c>
      <c r="P480">
        <v>0.2</v>
      </c>
    </row>
    <row r="481" spans="3:16" x14ac:dyDescent="0.25">
      <c r="C481">
        <v>68930</v>
      </c>
      <c r="D481" t="str">
        <v>Spain</v>
      </c>
      <c r="E481" t="str">
        <v>Paseo</v>
      </c>
      <c r="F481">
        <v>2535</v>
      </c>
      <c r="G481">
        <v>10</v>
      </c>
      <c r="H481">
        <v>7</v>
      </c>
      <c r="I481">
        <v>17745</v>
      </c>
      <c r="J481" t="str">
        <v>No</v>
      </c>
      <c r="K481">
        <v>2661.75</v>
      </c>
      <c r="L481">
        <v>2408.25</v>
      </c>
      <c r="M481">
        <v>45551</v>
      </c>
      <c r="N481" t="str">
        <v>High</v>
      </c>
      <c r="O481" t="str">
        <v>Government</v>
      </c>
      <c r="P481">
        <v>0.22</v>
      </c>
    </row>
    <row r="482" spans="3:16" x14ac:dyDescent="0.25">
      <c r="C482">
        <v>88024</v>
      </c>
      <c r="D482" t="str">
        <v>Netherlands</v>
      </c>
      <c r="E482" t="str">
        <v>Paseo</v>
      </c>
      <c r="F482">
        <v>873</v>
      </c>
      <c r="G482">
        <v>10</v>
      </c>
      <c r="H482">
        <v>300</v>
      </c>
      <c r="I482">
        <v>261900</v>
      </c>
      <c r="J482" t="str">
        <v>Yes</v>
      </c>
      <c r="K482">
        <v>28809</v>
      </c>
      <c r="L482">
        <v>14841</v>
      </c>
      <c r="M482">
        <v>45551</v>
      </c>
      <c r="N482" t="str">
        <v>High</v>
      </c>
      <c r="O482" t="str">
        <v>Small Business</v>
      </c>
      <c r="P482">
        <v>0.2</v>
      </c>
    </row>
    <row r="483" spans="3:16" x14ac:dyDescent="0.25">
      <c r="C483">
        <v>78500</v>
      </c>
      <c r="D483" t="str">
        <v>France</v>
      </c>
      <c r="E483" t="str">
        <v>Paseo</v>
      </c>
      <c r="F483">
        <v>1031</v>
      </c>
      <c r="G483">
        <v>10</v>
      </c>
      <c r="H483">
        <v>7</v>
      </c>
      <c r="I483">
        <v>7217</v>
      </c>
      <c r="J483" t="str">
        <v>No</v>
      </c>
      <c r="K483">
        <v>505.19</v>
      </c>
      <c r="L483">
        <v>1556.8100000000004</v>
      </c>
      <c r="M483">
        <v>45553</v>
      </c>
      <c r="N483" t="str">
        <v>Medium</v>
      </c>
      <c r="O483" t="str">
        <v>Government</v>
      </c>
      <c r="P483">
        <v>0.23</v>
      </c>
    </row>
    <row r="484" spans="3:16" x14ac:dyDescent="0.25">
      <c r="C484">
        <v>59564</v>
      </c>
      <c r="D484" t="str">
        <v>Ireland</v>
      </c>
      <c r="E484" t="str">
        <v>Paseo</v>
      </c>
      <c r="F484">
        <v>1369.5</v>
      </c>
      <c r="G484">
        <v>10</v>
      </c>
      <c r="H484">
        <v>12</v>
      </c>
      <c r="I484">
        <v>16434</v>
      </c>
      <c r="J484" t="str">
        <v>No</v>
      </c>
      <c r="K484">
        <v>493.02</v>
      </c>
      <c r="L484">
        <v>11832.48</v>
      </c>
      <c r="M484">
        <v>45554</v>
      </c>
      <c r="N484" t="str">
        <v>Low</v>
      </c>
      <c r="O484" t="str">
        <v>Channel Partners</v>
      </c>
      <c r="P484">
        <v>0.18</v>
      </c>
    </row>
    <row r="485" spans="3:16" x14ac:dyDescent="0.25">
      <c r="C485">
        <v>95876</v>
      </c>
      <c r="D485" t="str">
        <v>Netherlands</v>
      </c>
      <c r="E485" t="str">
        <v>Paseo</v>
      </c>
      <c r="F485">
        <v>2431</v>
      </c>
      <c r="G485">
        <v>10</v>
      </c>
      <c r="H485">
        <v>12</v>
      </c>
      <c r="I485">
        <v>29172</v>
      </c>
      <c r="J485" t="str">
        <v>No</v>
      </c>
      <c r="K485">
        <v>1458.6</v>
      </c>
      <c r="L485">
        <v>20420.400000000001</v>
      </c>
      <c r="M485">
        <v>45555</v>
      </c>
      <c r="N485" t="str">
        <v>Medium</v>
      </c>
      <c r="O485" t="str">
        <v>Channel Partners</v>
      </c>
      <c r="P485">
        <v>0.2</v>
      </c>
    </row>
    <row r="486" spans="3:16" x14ac:dyDescent="0.25">
      <c r="C486">
        <v>65557</v>
      </c>
      <c r="D486" t="str">
        <v>Italy</v>
      </c>
      <c r="E486" t="str">
        <v>Paseo</v>
      </c>
      <c r="F486">
        <v>1438.5</v>
      </c>
      <c r="G486">
        <v>10</v>
      </c>
      <c r="H486">
        <v>7</v>
      </c>
      <c r="I486">
        <v>10069.5</v>
      </c>
      <c r="J486" t="str">
        <v>Yes</v>
      </c>
      <c r="K486">
        <v>1309.0350000000001</v>
      </c>
      <c r="L486">
        <v>1567.9649999999992</v>
      </c>
      <c r="M486">
        <v>45556</v>
      </c>
      <c r="N486" t="str">
        <v>High</v>
      </c>
      <c r="O486" t="str">
        <v>Government</v>
      </c>
      <c r="P486">
        <v>0.24</v>
      </c>
    </row>
    <row r="487" spans="3:16" x14ac:dyDescent="0.25">
      <c r="C487">
        <v>87745</v>
      </c>
      <c r="D487" t="str">
        <v>Italy</v>
      </c>
      <c r="E487" t="str">
        <v>Velo</v>
      </c>
      <c r="F487">
        <v>606</v>
      </c>
      <c r="G487">
        <v>120</v>
      </c>
      <c r="H487">
        <v>20</v>
      </c>
      <c r="I487">
        <v>12120</v>
      </c>
      <c r="J487" t="str">
        <v>Yes</v>
      </c>
      <c r="K487">
        <v>1696.8000000000002</v>
      </c>
      <c r="L487">
        <v>4363.2000000000007</v>
      </c>
      <c r="M487">
        <v>45199</v>
      </c>
      <c r="N487" t="str">
        <v>High</v>
      </c>
      <c r="O487" t="str">
        <v>Government</v>
      </c>
      <c r="P487">
        <v>0.24</v>
      </c>
    </row>
    <row r="488" spans="3:16" x14ac:dyDescent="0.25">
      <c r="C488">
        <v>80672</v>
      </c>
      <c r="D488" t="str">
        <v>Germany</v>
      </c>
      <c r="E488" t="str">
        <v>Velo</v>
      </c>
      <c r="F488">
        <v>2536</v>
      </c>
      <c r="G488">
        <v>120</v>
      </c>
      <c r="H488">
        <v>300</v>
      </c>
      <c r="I488">
        <v>760800</v>
      </c>
      <c r="J488" t="str">
        <v>No</v>
      </c>
      <c r="K488">
        <v>106512</v>
      </c>
      <c r="L488">
        <v>20288</v>
      </c>
      <c r="M488">
        <v>45203</v>
      </c>
      <c r="N488" t="str">
        <v>High</v>
      </c>
      <c r="O488" t="str">
        <v>Small Business</v>
      </c>
      <c r="P488">
        <v>0.19</v>
      </c>
    </row>
    <row r="489" spans="3:16" x14ac:dyDescent="0.25">
      <c r="C489">
        <v>50889</v>
      </c>
      <c r="D489" t="str">
        <v>Italy</v>
      </c>
      <c r="E489" t="str">
        <v>Velo</v>
      </c>
      <c r="F489">
        <v>1465</v>
      </c>
      <c r="G489">
        <v>120</v>
      </c>
      <c r="H489">
        <v>12</v>
      </c>
      <c r="I489">
        <v>17580</v>
      </c>
      <c r="J489" t="str">
        <v>No</v>
      </c>
      <c r="K489">
        <v>703.2</v>
      </c>
      <c r="L489">
        <v>12481.8</v>
      </c>
      <c r="M489">
        <v>45212</v>
      </c>
      <c r="N489" t="str">
        <v>Low</v>
      </c>
      <c r="O489" t="str">
        <v>Channel Partners</v>
      </c>
      <c r="P489">
        <v>0.24</v>
      </c>
    </row>
    <row r="490" spans="3:16" x14ac:dyDescent="0.25">
      <c r="C490">
        <v>61056</v>
      </c>
      <c r="D490" t="str">
        <v>Germany</v>
      </c>
      <c r="E490" t="str">
        <v>Velo</v>
      </c>
      <c r="F490">
        <v>510</v>
      </c>
      <c r="G490">
        <v>120</v>
      </c>
      <c r="H490">
        <v>15</v>
      </c>
      <c r="I490">
        <v>7650</v>
      </c>
      <c r="J490" t="str">
        <v>No</v>
      </c>
      <c r="K490">
        <v>765</v>
      </c>
      <c r="L490">
        <v>1785</v>
      </c>
      <c r="M490">
        <v>45212</v>
      </c>
      <c r="N490" t="str">
        <v>High</v>
      </c>
      <c r="O490" t="str">
        <v>Midmarket</v>
      </c>
      <c r="P490">
        <v>0.19</v>
      </c>
    </row>
    <row r="491" spans="3:16" x14ac:dyDescent="0.25">
      <c r="C491">
        <v>89136</v>
      </c>
      <c r="D491" t="str">
        <v>Germany</v>
      </c>
      <c r="E491" t="str">
        <v>Velo</v>
      </c>
      <c r="F491">
        <v>1250</v>
      </c>
      <c r="G491">
        <v>120</v>
      </c>
      <c r="H491">
        <v>300</v>
      </c>
      <c r="I491">
        <v>375000</v>
      </c>
      <c r="J491" t="str">
        <v>Yes</v>
      </c>
      <c r="K491">
        <v>18750</v>
      </c>
      <c r="L491">
        <v>43750</v>
      </c>
      <c r="M491">
        <v>45213</v>
      </c>
      <c r="N491" t="str">
        <v>Medium</v>
      </c>
      <c r="O491" t="str">
        <v>Small Business</v>
      </c>
      <c r="P491">
        <v>0.19</v>
      </c>
    </row>
    <row r="492" spans="3:16" x14ac:dyDescent="0.25">
      <c r="C492">
        <v>68372</v>
      </c>
      <c r="D492" t="str">
        <v>Ireland</v>
      </c>
      <c r="E492" t="str">
        <v>Velo</v>
      </c>
      <c r="F492">
        <v>923</v>
      </c>
      <c r="G492">
        <v>120</v>
      </c>
      <c r="H492">
        <v>125</v>
      </c>
      <c r="I492">
        <v>115375</v>
      </c>
      <c r="J492" t="str">
        <v>No</v>
      </c>
      <c r="K492">
        <v>1153.75</v>
      </c>
      <c r="L492">
        <v>3461.25</v>
      </c>
      <c r="M492">
        <v>45218</v>
      </c>
      <c r="N492" t="str">
        <v>Low</v>
      </c>
      <c r="O492" t="str">
        <v>Enterprise</v>
      </c>
      <c r="P492">
        <v>0.18</v>
      </c>
    </row>
    <row r="493" spans="3:16" x14ac:dyDescent="0.25">
      <c r="C493">
        <v>33553</v>
      </c>
      <c r="D493" t="str">
        <v>France</v>
      </c>
      <c r="E493" t="str">
        <v>Velo</v>
      </c>
      <c r="F493">
        <v>2805</v>
      </c>
      <c r="G493">
        <v>120</v>
      </c>
      <c r="H493">
        <v>20</v>
      </c>
      <c r="I493">
        <v>56100</v>
      </c>
      <c r="J493" t="str">
        <v>No</v>
      </c>
      <c r="K493">
        <v>6171</v>
      </c>
      <c r="L493">
        <v>21879</v>
      </c>
      <c r="M493">
        <v>45220</v>
      </c>
      <c r="N493" t="str">
        <v>High</v>
      </c>
      <c r="O493" t="str">
        <v>Government</v>
      </c>
      <c r="P493">
        <v>0.23</v>
      </c>
    </row>
    <row r="494" spans="3:16" x14ac:dyDescent="0.25">
      <c r="C494">
        <v>21835</v>
      </c>
      <c r="D494" t="str">
        <v>Germany</v>
      </c>
      <c r="E494" t="str">
        <v>Velo</v>
      </c>
      <c r="F494">
        <v>1307</v>
      </c>
      <c r="G494">
        <v>120</v>
      </c>
      <c r="H494">
        <v>350</v>
      </c>
      <c r="I494">
        <v>457450</v>
      </c>
      <c r="J494" t="str">
        <v>Yes</v>
      </c>
      <c r="K494">
        <v>41170.5</v>
      </c>
      <c r="L494">
        <v>76459.5</v>
      </c>
      <c r="M494">
        <v>45225</v>
      </c>
      <c r="N494" t="str">
        <v>Medium</v>
      </c>
      <c r="O494" t="str">
        <v>Government</v>
      </c>
      <c r="P494">
        <v>0.19</v>
      </c>
    </row>
    <row r="495" spans="3:16" x14ac:dyDescent="0.25">
      <c r="C495">
        <v>66223</v>
      </c>
      <c r="D495" t="str">
        <v>Germany</v>
      </c>
      <c r="E495" t="str">
        <v>Velo</v>
      </c>
      <c r="F495">
        <v>1013</v>
      </c>
      <c r="G495">
        <v>120</v>
      </c>
      <c r="H495">
        <v>12</v>
      </c>
      <c r="I495">
        <v>12156</v>
      </c>
      <c r="J495" t="str">
        <v>Yes</v>
      </c>
      <c r="K495">
        <v>1580.28</v>
      </c>
      <c r="L495">
        <v>7536.7199999999993</v>
      </c>
      <c r="M495">
        <v>45236</v>
      </c>
      <c r="N495" t="str">
        <v>High</v>
      </c>
      <c r="O495" t="str">
        <v>Channel Partners</v>
      </c>
      <c r="P495">
        <v>0.19</v>
      </c>
    </row>
    <row r="496" spans="3:16" x14ac:dyDescent="0.25">
      <c r="C496">
        <v>22200</v>
      </c>
      <c r="D496" t="str">
        <v>France</v>
      </c>
      <c r="E496" t="str">
        <v>Velo</v>
      </c>
      <c r="F496">
        <v>853</v>
      </c>
      <c r="G496">
        <v>120</v>
      </c>
      <c r="H496">
        <v>300</v>
      </c>
      <c r="I496">
        <v>255900</v>
      </c>
      <c r="J496" t="str">
        <v>Yes</v>
      </c>
      <c r="K496">
        <v>25590</v>
      </c>
      <c r="L496">
        <v>17060</v>
      </c>
      <c r="M496">
        <v>45242</v>
      </c>
      <c r="N496" t="str">
        <v>High</v>
      </c>
      <c r="O496" t="str">
        <v>Small Business</v>
      </c>
      <c r="P496">
        <v>0.23</v>
      </c>
    </row>
    <row r="497" spans="3:16" x14ac:dyDescent="0.25">
      <c r="C497">
        <v>87519</v>
      </c>
      <c r="D497" t="str">
        <v>Netherlands</v>
      </c>
      <c r="E497" t="str">
        <v>Velo</v>
      </c>
      <c r="F497">
        <v>567</v>
      </c>
      <c r="G497">
        <v>120</v>
      </c>
      <c r="H497">
        <v>125</v>
      </c>
      <c r="I497">
        <v>70875</v>
      </c>
      <c r="J497" t="str">
        <v>Yes</v>
      </c>
      <c r="K497">
        <v>6378.75</v>
      </c>
      <c r="L497">
        <v>-3543.75</v>
      </c>
      <c r="M497">
        <v>45243</v>
      </c>
      <c r="N497" t="str">
        <v>Medium</v>
      </c>
      <c r="O497" t="str">
        <v>Enterprise</v>
      </c>
      <c r="P497">
        <v>0.2</v>
      </c>
    </row>
    <row r="498" spans="3:16" x14ac:dyDescent="0.25">
      <c r="C498">
        <v>12209</v>
      </c>
      <c r="D498" t="str">
        <v>Germany</v>
      </c>
      <c r="E498" t="str">
        <v>Velo</v>
      </c>
      <c r="F498">
        <v>2877</v>
      </c>
      <c r="G498">
        <v>120</v>
      </c>
      <c r="H498">
        <v>350</v>
      </c>
      <c r="I498">
        <v>1006950</v>
      </c>
      <c r="J498" t="str">
        <v>Yes</v>
      </c>
      <c r="K498">
        <v>20139</v>
      </c>
      <c r="L498">
        <v>238791</v>
      </c>
      <c r="M498">
        <v>45260</v>
      </c>
      <c r="N498" t="str">
        <v>Low</v>
      </c>
      <c r="O498" t="str">
        <v>Government</v>
      </c>
      <c r="P498">
        <v>0.19</v>
      </c>
    </row>
    <row r="499" spans="3:16" x14ac:dyDescent="0.25">
      <c r="C499">
        <v>25932</v>
      </c>
      <c r="D499" t="str">
        <v>Spain</v>
      </c>
      <c r="E499" t="str">
        <v>Velo</v>
      </c>
      <c r="F499">
        <v>500</v>
      </c>
      <c r="G499">
        <v>120</v>
      </c>
      <c r="H499">
        <v>12</v>
      </c>
      <c r="I499">
        <v>6000</v>
      </c>
      <c r="J499" t="str">
        <v>No</v>
      </c>
      <c r="K499">
        <v>900</v>
      </c>
      <c r="L499">
        <v>3600</v>
      </c>
      <c r="M499">
        <v>45261</v>
      </c>
      <c r="N499" t="str">
        <v>High</v>
      </c>
      <c r="O499" t="str">
        <v>Channel Partners</v>
      </c>
      <c r="P499">
        <v>0.22</v>
      </c>
    </row>
    <row r="500" spans="3:16" x14ac:dyDescent="0.25">
      <c r="C500">
        <v>73641</v>
      </c>
      <c r="D500" t="str">
        <v>Spain</v>
      </c>
      <c r="E500" t="str">
        <v>Velo</v>
      </c>
      <c r="F500">
        <v>2861</v>
      </c>
      <c r="G500">
        <v>120</v>
      </c>
      <c r="H500">
        <v>15</v>
      </c>
      <c r="I500">
        <v>42915</v>
      </c>
      <c r="J500" t="str">
        <v>Yes</v>
      </c>
      <c r="K500">
        <v>2145.75</v>
      </c>
      <c r="L500">
        <v>12159.25</v>
      </c>
      <c r="M500">
        <v>45265</v>
      </c>
      <c r="N500" t="str">
        <v>Medium</v>
      </c>
      <c r="O500" t="str">
        <v>Midmarket</v>
      </c>
      <c r="P500">
        <v>0.22</v>
      </c>
    </row>
    <row r="501" spans="3:16" x14ac:dyDescent="0.25">
      <c r="C501">
        <v>74144</v>
      </c>
      <c r="D501" t="str">
        <v>France</v>
      </c>
      <c r="E501" t="str">
        <v>Velo</v>
      </c>
      <c r="F501">
        <v>2826</v>
      </c>
      <c r="G501">
        <v>120</v>
      </c>
      <c r="H501">
        <v>15</v>
      </c>
      <c r="I501">
        <v>42390</v>
      </c>
      <c r="J501" t="str">
        <v>No</v>
      </c>
      <c r="K501">
        <v>6358.5</v>
      </c>
      <c r="L501">
        <v>7771.5</v>
      </c>
      <c r="M501">
        <v>45266</v>
      </c>
      <c r="N501" t="str">
        <v>High</v>
      </c>
      <c r="O501" t="str">
        <v>Midmarket</v>
      </c>
      <c r="P501">
        <v>0.23</v>
      </c>
    </row>
    <row r="502" spans="3:16" x14ac:dyDescent="0.25">
      <c r="C502">
        <v>88319</v>
      </c>
      <c r="D502" t="str">
        <v>Spain</v>
      </c>
      <c r="E502" t="str">
        <v>Velo</v>
      </c>
      <c r="F502">
        <v>905</v>
      </c>
      <c r="G502">
        <v>120</v>
      </c>
      <c r="H502">
        <v>20</v>
      </c>
      <c r="I502">
        <v>18100</v>
      </c>
      <c r="J502" t="str">
        <v>Yes</v>
      </c>
      <c r="K502">
        <v>2172</v>
      </c>
      <c r="L502">
        <v>6878</v>
      </c>
      <c r="M502">
        <v>45273</v>
      </c>
      <c r="N502" t="str">
        <v>High</v>
      </c>
      <c r="O502" t="str">
        <v>Government</v>
      </c>
      <c r="P502">
        <v>0.22</v>
      </c>
    </row>
    <row r="503" spans="3:16" x14ac:dyDescent="0.25">
      <c r="C503">
        <v>97337</v>
      </c>
      <c r="D503" t="str">
        <v>Netherlands</v>
      </c>
      <c r="E503" t="str">
        <v>Velo</v>
      </c>
      <c r="F503">
        <v>1582</v>
      </c>
      <c r="G503">
        <v>120</v>
      </c>
      <c r="H503">
        <v>7</v>
      </c>
      <c r="I503">
        <v>11074</v>
      </c>
      <c r="J503" t="str">
        <v>Yes</v>
      </c>
      <c r="K503">
        <v>775.18</v>
      </c>
      <c r="L503">
        <v>2388.8199999999997</v>
      </c>
      <c r="M503">
        <v>45278</v>
      </c>
      <c r="N503" t="str">
        <v>Medium</v>
      </c>
      <c r="O503" t="str">
        <v>Government</v>
      </c>
      <c r="P503">
        <v>0.2</v>
      </c>
    </row>
    <row r="504" spans="3:16" x14ac:dyDescent="0.25">
      <c r="C504">
        <v>81190</v>
      </c>
      <c r="D504" t="str">
        <v>France</v>
      </c>
      <c r="E504" t="str">
        <v>Velo</v>
      </c>
      <c r="F504">
        <v>1804</v>
      </c>
      <c r="G504">
        <v>120</v>
      </c>
      <c r="H504">
        <v>125</v>
      </c>
      <c r="I504">
        <v>225500</v>
      </c>
      <c r="J504" t="str">
        <v>No</v>
      </c>
      <c r="K504">
        <v>0</v>
      </c>
      <c r="L504">
        <v>9020</v>
      </c>
      <c r="M504">
        <v>45278</v>
      </c>
      <c r="N504" t="str">
        <v>None</v>
      </c>
      <c r="O504" t="str">
        <v>Enterprise</v>
      </c>
      <c r="P504">
        <v>0.23</v>
      </c>
    </row>
    <row r="505" spans="3:16" x14ac:dyDescent="0.25">
      <c r="C505">
        <v>98040</v>
      </c>
      <c r="D505" t="str">
        <v>Spain</v>
      </c>
      <c r="E505" t="str">
        <v>Velo</v>
      </c>
      <c r="F505">
        <v>2605</v>
      </c>
      <c r="G505">
        <v>120</v>
      </c>
      <c r="H505">
        <v>300</v>
      </c>
      <c r="I505">
        <v>781500</v>
      </c>
      <c r="J505" t="str">
        <v>Yes</v>
      </c>
      <c r="K505">
        <v>101595</v>
      </c>
      <c r="L505">
        <v>28655</v>
      </c>
      <c r="M505">
        <v>45278</v>
      </c>
      <c r="N505" t="str">
        <v>High</v>
      </c>
      <c r="O505" t="str">
        <v>Small Business</v>
      </c>
      <c r="P505">
        <v>0.22</v>
      </c>
    </row>
    <row r="506" spans="3:16" x14ac:dyDescent="0.25">
      <c r="C506">
        <v>64882</v>
      </c>
      <c r="D506" t="str">
        <v>France</v>
      </c>
      <c r="E506" t="str">
        <v>Velo</v>
      </c>
      <c r="F506">
        <v>2177</v>
      </c>
      <c r="G506">
        <v>120</v>
      </c>
      <c r="H506">
        <v>350</v>
      </c>
      <c r="I506">
        <v>761950</v>
      </c>
      <c r="J506" t="str">
        <v>No</v>
      </c>
      <c r="K506">
        <v>30478</v>
      </c>
      <c r="L506">
        <v>165452</v>
      </c>
      <c r="M506">
        <v>45279</v>
      </c>
      <c r="N506" t="str">
        <v>Low</v>
      </c>
      <c r="O506" t="str">
        <v>Government</v>
      </c>
      <c r="P506">
        <v>0.23</v>
      </c>
    </row>
    <row r="507" spans="3:16" x14ac:dyDescent="0.25">
      <c r="C507">
        <v>81976</v>
      </c>
      <c r="D507" t="str">
        <v>Netherlands</v>
      </c>
      <c r="E507" t="str">
        <v>Velo</v>
      </c>
      <c r="F507">
        <v>3793.5</v>
      </c>
      <c r="G507">
        <v>120</v>
      </c>
      <c r="H507">
        <v>300</v>
      </c>
      <c r="I507">
        <v>1138050</v>
      </c>
      <c r="J507" t="str">
        <v>No</v>
      </c>
      <c r="K507">
        <v>102424.5</v>
      </c>
      <c r="L507">
        <v>87250.5</v>
      </c>
      <c r="M507">
        <v>45280</v>
      </c>
      <c r="N507" t="str">
        <v>Medium</v>
      </c>
      <c r="O507" t="str">
        <v>Small Business</v>
      </c>
      <c r="P507">
        <v>0.2</v>
      </c>
    </row>
    <row r="508" spans="3:16" x14ac:dyDescent="0.25">
      <c r="C508">
        <v>68821</v>
      </c>
      <c r="D508" t="str">
        <v>France</v>
      </c>
      <c r="E508" t="str">
        <v>Velo</v>
      </c>
      <c r="F508">
        <v>704</v>
      </c>
      <c r="G508">
        <v>120</v>
      </c>
      <c r="H508">
        <v>125</v>
      </c>
      <c r="I508">
        <v>88000</v>
      </c>
      <c r="J508" t="str">
        <v>No</v>
      </c>
      <c r="K508">
        <v>4400</v>
      </c>
      <c r="L508">
        <v>-880</v>
      </c>
      <c r="M508">
        <v>45282</v>
      </c>
      <c r="N508" t="str">
        <v>Medium</v>
      </c>
      <c r="O508" t="str">
        <v>Enterprise</v>
      </c>
      <c r="P508">
        <v>0.23</v>
      </c>
    </row>
    <row r="509" spans="3:16" x14ac:dyDescent="0.25">
      <c r="C509">
        <v>24486</v>
      </c>
      <c r="D509" t="str">
        <v>Netherlands</v>
      </c>
      <c r="E509" t="str">
        <v>Velo</v>
      </c>
      <c r="F509">
        <v>1135</v>
      </c>
      <c r="G509">
        <v>120</v>
      </c>
      <c r="H509">
        <v>7</v>
      </c>
      <c r="I509">
        <v>7945</v>
      </c>
      <c r="J509" t="str">
        <v>Yes</v>
      </c>
      <c r="K509">
        <v>556.15</v>
      </c>
      <c r="L509">
        <v>1713.8500000000004</v>
      </c>
      <c r="M509">
        <v>45288</v>
      </c>
      <c r="N509" t="str">
        <v>Medium</v>
      </c>
      <c r="O509" t="str">
        <v>Government</v>
      </c>
      <c r="P509">
        <v>0.2</v>
      </c>
    </row>
    <row r="510" spans="3:16" x14ac:dyDescent="0.25">
      <c r="C510">
        <v>97139</v>
      </c>
      <c r="D510" t="str">
        <v>Italy</v>
      </c>
      <c r="E510" t="str">
        <v>Velo</v>
      </c>
      <c r="F510">
        <v>555</v>
      </c>
      <c r="G510">
        <v>120</v>
      </c>
      <c r="H510">
        <v>15</v>
      </c>
      <c r="I510">
        <v>8325</v>
      </c>
      <c r="J510" t="str">
        <v>No</v>
      </c>
      <c r="K510">
        <v>416.25</v>
      </c>
      <c r="L510">
        <v>2358.75</v>
      </c>
      <c r="M510">
        <v>45289</v>
      </c>
      <c r="N510" t="str">
        <v>Medium</v>
      </c>
      <c r="O510" t="str">
        <v>Midmarket</v>
      </c>
      <c r="P510">
        <v>0.24</v>
      </c>
    </row>
    <row r="511" spans="3:16" x14ac:dyDescent="0.25">
      <c r="C511">
        <v>87142</v>
      </c>
      <c r="D511" t="str">
        <v>Spain</v>
      </c>
      <c r="E511" t="str">
        <v>Velo</v>
      </c>
      <c r="F511">
        <v>1498</v>
      </c>
      <c r="G511">
        <v>120</v>
      </c>
      <c r="H511">
        <v>7</v>
      </c>
      <c r="I511">
        <v>10486</v>
      </c>
      <c r="J511" t="str">
        <v>Yes</v>
      </c>
      <c r="K511">
        <v>629.16</v>
      </c>
      <c r="L511">
        <v>2366.84</v>
      </c>
      <c r="M511">
        <v>45297</v>
      </c>
      <c r="N511" t="str">
        <v>Medium</v>
      </c>
      <c r="O511" t="str">
        <v>Government</v>
      </c>
      <c r="P511">
        <v>0.22</v>
      </c>
    </row>
    <row r="512" spans="3:16" x14ac:dyDescent="0.25">
      <c r="C512">
        <v>97245</v>
      </c>
      <c r="D512" t="str">
        <v>Netherlands</v>
      </c>
      <c r="E512" t="str">
        <v>Velo</v>
      </c>
      <c r="F512">
        <v>2092</v>
      </c>
      <c r="G512">
        <v>120</v>
      </c>
      <c r="H512">
        <v>7</v>
      </c>
      <c r="I512">
        <v>14644</v>
      </c>
      <c r="J512" t="str">
        <v>Yes</v>
      </c>
      <c r="K512">
        <v>146.44</v>
      </c>
      <c r="L512">
        <v>4037.5599999999995</v>
      </c>
      <c r="M512">
        <v>45299</v>
      </c>
      <c r="N512" t="str">
        <v>Low</v>
      </c>
      <c r="O512" t="str">
        <v>Government</v>
      </c>
      <c r="P512">
        <v>0.2</v>
      </c>
    </row>
    <row r="513" spans="3:16" x14ac:dyDescent="0.25">
      <c r="C513">
        <v>87875</v>
      </c>
      <c r="D513" t="str">
        <v>Spain</v>
      </c>
      <c r="E513" t="str">
        <v>Velo</v>
      </c>
      <c r="F513">
        <v>344</v>
      </c>
      <c r="G513">
        <v>120</v>
      </c>
      <c r="H513">
        <v>350</v>
      </c>
      <c r="I513">
        <v>120400</v>
      </c>
      <c r="J513" t="str">
        <v>Yes</v>
      </c>
      <c r="K513">
        <v>13244</v>
      </c>
      <c r="L513">
        <v>17716</v>
      </c>
      <c r="M513">
        <v>45309</v>
      </c>
      <c r="N513" t="str">
        <v>High</v>
      </c>
      <c r="O513" t="str">
        <v>Government</v>
      </c>
      <c r="P513">
        <v>0.22</v>
      </c>
    </row>
    <row r="514" spans="3:16" x14ac:dyDescent="0.25">
      <c r="C514">
        <v>47627</v>
      </c>
      <c r="D514" t="str">
        <v>Ireland</v>
      </c>
      <c r="E514" t="str">
        <v>Velo</v>
      </c>
      <c r="F514">
        <v>1579</v>
      </c>
      <c r="G514">
        <v>120</v>
      </c>
      <c r="H514">
        <v>20</v>
      </c>
      <c r="I514">
        <v>31580</v>
      </c>
      <c r="J514" t="str">
        <v>No</v>
      </c>
      <c r="K514">
        <v>1579</v>
      </c>
      <c r="L514">
        <v>14211</v>
      </c>
      <c r="M514">
        <v>45309</v>
      </c>
      <c r="N514" t="str">
        <v>Medium</v>
      </c>
      <c r="O514" t="str">
        <v>Government</v>
      </c>
      <c r="P514">
        <v>0.18</v>
      </c>
    </row>
    <row r="515" spans="3:16" x14ac:dyDescent="0.25">
      <c r="C515">
        <v>17414</v>
      </c>
      <c r="D515" t="str">
        <v>France</v>
      </c>
      <c r="E515" t="str">
        <v>Velo</v>
      </c>
      <c r="F515">
        <v>3864</v>
      </c>
      <c r="G515">
        <v>120</v>
      </c>
      <c r="H515">
        <v>20</v>
      </c>
      <c r="I515">
        <v>77280</v>
      </c>
      <c r="J515" t="str">
        <v>Yes</v>
      </c>
      <c r="K515">
        <v>772.80000000000007</v>
      </c>
      <c r="L515">
        <v>37867.200000000004</v>
      </c>
      <c r="M515">
        <v>45314</v>
      </c>
      <c r="N515" t="str">
        <v>Low</v>
      </c>
      <c r="O515" t="str">
        <v>Government</v>
      </c>
      <c r="P515">
        <v>0.23</v>
      </c>
    </row>
    <row r="516" spans="3:16" x14ac:dyDescent="0.25">
      <c r="C516">
        <v>39060</v>
      </c>
      <c r="D516" t="str">
        <v>Italy</v>
      </c>
      <c r="E516" t="str">
        <v>Velo</v>
      </c>
      <c r="F516">
        <v>986</v>
      </c>
      <c r="G516">
        <v>120</v>
      </c>
      <c r="H516">
        <v>350</v>
      </c>
      <c r="I516">
        <v>345100</v>
      </c>
      <c r="J516" t="str">
        <v>Yes</v>
      </c>
      <c r="K516">
        <v>41412</v>
      </c>
      <c r="L516">
        <v>47328</v>
      </c>
      <c r="M516">
        <v>45314</v>
      </c>
      <c r="N516" t="str">
        <v>High</v>
      </c>
      <c r="O516" t="str">
        <v>Government</v>
      </c>
      <c r="P516">
        <v>0.24</v>
      </c>
    </row>
    <row r="517" spans="3:16" x14ac:dyDescent="0.25">
      <c r="C517">
        <v>94292</v>
      </c>
      <c r="D517" t="str">
        <v>Italy</v>
      </c>
      <c r="E517" t="str">
        <v>Velo</v>
      </c>
      <c r="F517">
        <v>547</v>
      </c>
      <c r="G517">
        <v>120</v>
      </c>
      <c r="H517">
        <v>7</v>
      </c>
      <c r="I517">
        <v>3829</v>
      </c>
      <c r="J517" t="str">
        <v>Yes</v>
      </c>
      <c r="K517">
        <v>268.02999999999997</v>
      </c>
      <c r="L517">
        <v>825.97000000000025</v>
      </c>
      <c r="M517">
        <v>45317</v>
      </c>
      <c r="N517" t="str">
        <v>Medium</v>
      </c>
      <c r="O517" t="str">
        <v>Government</v>
      </c>
      <c r="P517">
        <v>0.24</v>
      </c>
    </row>
    <row r="518" spans="3:16" x14ac:dyDescent="0.25">
      <c r="C518">
        <v>34559</v>
      </c>
      <c r="D518" t="str">
        <v>France</v>
      </c>
      <c r="E518" t="str">
        <v>Velo</v>
      </c>
      <c r="F518">
        <v>604</v>
      </c>
      <c r="G518">
        <v>120</v>
      </c>
      <c r="H518">
        <v>12</v>
      </c>
      <c r="I518">
        <v>7248</v>
      </c>
      <c r="J518" t="str">
        <v>Yes</v>
      </c>
      <c r="K518">
        <v>942.24</v>
      </c>
      <c r="L518">
        <v>4493.76</v>
      </c>
      <c r="M518">
        <v>45322</v>
      </c>
      <c r="N518" t="str">
        <v>High</v>
      </c>
      <c r="O518" t="str">
        <v>Channel Partners</v>
      </c>
      <c r="P518">
        <v>0.23</v>
      </c>
    </row>
    <row r="519" spans="3:16" x14ac:dyDescent="0.25">
      <c r="C519">
        <v>37926</v>
      </c>
      <c r="D519" t="str">
        <v>France</v>
      </c>
      <c r="E519" t="str">
        <v>Velo</v>
      </c>
      <c r="F519">
        <v>1190</v>
      </c>
      <c r="G519">
        <v>120</v>
      </c>
      <c r="H519">
        <v>7</v>
      </c>
      <c r="I519">
        <v>8330</v>
      </c>
      <c r="J519" t="str">
        <v>No</v>
      </c>
      <c r="K519">
        <v>1082.9000000000001</v>
      </c>
      <c r="L519">
        <v>1297.1000000000004</v>
      </c>
      <c r="M519">
        <v>45323</v>
      </c>
      <c r="N519" t="str">
        <v>High</v>
      </c>
      <c r="O519" t="str">
        <v>Government</v>
      </c>
      <c r="P519">
        <v>0.23</v>
      </c>
    </row>
    <row r="520" spans="3:16" x14ac:dyDescent="0.25">
      <c r="C520">
        <v>79389</v>
      </c>
      <c r="D520" t="str">
        <v>Italy</v>
      </c>
      <c r="E520" t="str">
        <v>Velo</v>
      </c>
      <c r="F520">
        <v>602</v>
      </c>
      <c r="G520">
        <v>120</v>
      </c>
      <c r="H520">
        <v>350</v>
      </c>
      <c r="I520">
        <v>210700</v>
      </c>
      <c r="J520" t="str">
        <v>Yes</v>
      </c>
      <c r="K520">
        <v>10535</v>
      </c>
      <c r="L520">
        <v>43645</v>
      </c>
      <c r="M520">
        <v>45327</v>
      </c>
      <c r="N520" t="str">
        <v>Medium</v>
      </c>
      <c r="O520" t="str">
        <v>Government</v>
      </c>
      <c r="P520">
        <v>0.24</v>
      </c>
    </row>
    <row r="521" spans="3:16" x14ac:dyDescent="0.25">
      <c r="C521">
        <v>81190</v>
      </c>
      <c r="D521" t="str">
        <v>Ireland</v>
      </c>
      <c r="E521" t="str">
        <v>Velo</v>
      </c>
      <c r="F521">
        <v>2076</v>
      </c>
      <c r="G521">
        <v>120</v>
      </c>
      <c r="H521">
        <v>350</v>
      </c>
      <c r="I521">
        <v>726600</v>
      </c>
      <c r="J521" t="str">
        <v>No</v>
      </c>
      <c r="K521">
        <v>43596</v>
      </c>
      <c r="L521">
        <v>143244</v>
      </c>
      <c r="M521">
        <v>45329</v>
      </c>
      <c r="N521" t="str">
        <v>Medium</v>
      </c>
      <c r="O521" t="str">
        <v>Government</v>
      </c>
      <c r="P521">
        <v>0.18</v>
      </c>
    </row>
    <row r="522" spans="3:16" x14ac:dyDescent="0.25">
      <c r="C522">
        <v>41212</v>
      </c>
      <c r="D522" t="str">
        <v>Italy</v>
      </c>
      <c r="E522" t="str">
        <v>Velo</v>
      </c>
      <c r="F522">
        <v>2907</v>
      </c>
      <c r="G522">
        <v>120</v>
      </c>
      <c r="H522">
        <v>7</v>
      </c>
      <c r="I522">
        <v>20349</v>
      </c>
      <c r="J522" t="str">
        <v>Yes</v>
      </c>
      <c r="K522">
        <v>1627.92</v>
      </c>
      <c r="L522">
        <v>4186.0800000000017</v>
      </c>
      <c r="M522">
        <v>45335</v>
      </c>
      <c r="N522" t="str">
        <v>Medium</v>
      </c>
      <c r="O522" t="str">
        <v>Government</v>
      </c>
      <c r="P522">
        <v>0.24</v>
      </c>
    </row>
    <row r="523" spans="3:16" x14ac:dyDescent="0.25">
      <c r="C523">
        <v>67365</v>
      </c>
      <c r="D523" t="str">
        <v>Italy</v>
      </c>
      <c r="E523" t="str">
        <v>Velo</v>
      </c>
      <c r="F523">
        <v>2821</v>
      </c>
      <c r="G523">
        <v>120</v>
      </c>
      <c r="H523">
        <v>125</v>
      </c>
      <c r="I523">
        <v>352625</v>
      </c>
      <c r="J523" t="str">
        <v>Yes</v>
      </c>
      <c r="K523">
        <v>0</v>
      </c>
      <c r="L523">
        <v>14105</v>
      </c>
      <c r="M523">
        <v>45335</v>
      </c>
      <c r="N523" t="str">
        <v>None</v>
      </c>
      <c r="O523" t="str">
        <v>Enterprise</v>
      </c>
      <c r="P523">
        <v>0.24</v>
      </c>
    </row>
    <row r="524" spans="3:16" x14ac:dyDescent="0.25">
      <c r="C524">
        <v>92116</v>
      </c>
      <c r="D524" t="str">
        <v>Spain</v>
      </c>
      <c r="E524" t="str">
        <v>Velo</v>
      </c>
      <c r="F524">
        <v>1575</v>
      </c>
      <c r="G524">
        <v>120</v>
      </c>
      <c r="H524">
        <v>125</v>
      </c>
      <c r="I524">
        <v>196875</v>
      </c>
      <c r="J524" t="str">
        <v>No</v>
      </c>
      <c r="K524">
        <v>27562.5</v>
      </c>
      <c r="L524">
        <v>-19687.5</v>
      </c>
      <c r="M524">
        <v>45340</v>
      </c>
      <c r="N524" t="str">
        <v>High</v>
      </c>
      <c r="O524" t="str">
        <v>Enterprise</v>
      </c>
      <c r="P524">
        <v>0.22</v>
      </c>
    </row>
    <row r="525" spans="3:16" x14ac:dyDescent="0.25">
      <c r="C525">
        <v>38910</v>
      </c>
      <c r="D525" t="str">
        <v>Germany</v>
      </c>
      <c r="E525" t="str">
        <v>Velo</v>
      </c>
      <c r="F525">
        <v>1395</v>
      </c>
      <c r="G525">
        <v>120</v>
      </c>
      <c r="H525">
        <v>350</v>
      </c>
      <c r="I525">
        <v>488250</v>
      </c>
      <c r="J525" t="str">
        <v>Yes</v>
      </c>
      <c r="K525">
        <v>58590</v>
      </c>
      <c r="L525">
        <v>66960</v>
      </c>
      <c r="M525">
        <v>45341</v>
      </c>
      <c r="N525" t="str">
        <v>High</v>
      </c>
      <c r="O525" t="str">
        <v>Government</v>
      </c>
      <c r="P525">
        <v>0.19</v>
      </c>
    </row>
    <row r="526" spans="3:16" x14ac:dyDescent="0.25">
      <c r="C526">
        <v>53415</v>
      </c>
      <c r="D526" t="str">
        <v>Netherlands</v>
      </c>
      <c r="E526" t="str">
        <v>Velo</v>
      </c>
      <c r="F526">
        <v>1808</v>
      </c>
      <c r="G526">
        <v>120</v>
      </c>
      <c r="H526">
        <v>7</v>
      </c>
      <c r="I526">
        <v>12656</v>
      </c>
      <c r="J526" t="str">
        <v>No</v>
      </c>
      <c r="K526">
        <v>1392.16</v>
      </c>
      <c r="L526">
        <v>2223.84</v>
      </c>
      <c r="M526">
        <v>45348</v>
      </c>
      <c r="N526" t="str">
        <v>High</v>
      </c>
      <c r="O526" t="str">
        <v>Government</v>
      </c>
      <c r="P526">
        <v>0.2</v>
      </c>
    </row>
    <row r="527" spans="3:16" x14ac:dyDescent="0.25">
      <c r="C527">
        <v>14101</v>
      </c>
      <c r="D527" t="str">
        <v>Spain</v>
      </c>
      <c r="E527" t="str">
        <v>Velo</v>
      </c>
      <c r="F527">
        <v>861</v>
      </c>
      <c r="G527">
        <v>120</v>
      </c>
      <c r="H527">
        <v>125</v>
      </c>
      <c r="I527">
        <v>107625</v>
      </c>
      <c r="J527" t="str">
        <v>Yes</v>
      </c>
      <c r="K527">
        <v>5381.25</v>
      </c>
      <c r="L527">
        <v>-1076.25</v>
      </c>
      <c r="M527">
        <v>45352</v>
      </c>
      <c r="N527" t="str">
        <v>Medium</v>
      </c>
      <c r="O527" t="str">
        <v>Enterprise</v>
      </c>
      <c r="P527">
        <v>0.22</v>
      </c>
    </row>
    <row r="528" spans="3:16" x14ac:dyDescent="0.25">
      <c r="C528">
        <v>18324</v>
      </c>
      <c r="D528" t="str">
        <v>Netherlands</v>
      </c>
      <c r="E528" t="str">
        <v>Velo</v>
      </c>
      <c r="F528">
        <v>2646</v>
      </c>
      <c r="G528">
        <v>120</v>
      </c>
      <c r="H528">
        <v>20</v>
      </c>
      <c r="I528">
        <v>52920</v>
      </c>
      <c r="J528" t="str">
        <v>No</v>
      </c>
      <c r="K528">
        <v>2116.8000000000002</v>
      </c>
      <c r="L528">
        <v>24343.199999999997</v>
      </c>
      <c r="M528">
        <v>45353</v>
      </c>
      <c r="N528" t="str">
        <v>Low</v>
      </c>
      <c r="O528" t="str">
        <v>Government</v>
      </c>
      <c r="P528">
        <v>0.2</v>
      </c>
    </row>
    <row r="529" spans="3:16" x14ac:dyDescent="0.25">
      <c r="C529">
        <v>89606</v>
      </c>
      <c r="D529" t="str">
        <v>Germany</v>
      </c>
      <c r="E529" t="str">
        <v>Velo</v>
      </c>
      <c r="F529">
        <v>2087</v>
      </c>
      <c r="G529">
        <v>120</v>
      </c>
      <c r="H529">
        <v>125</v>
      </c>
      <c r="I529">
        <v>260875</v>
      </c>
      <c r="J529" t="str">
        <v>No</v>
      </c>
      <c r="K529">
        <v>18261.25</v>
      </c>
      <c r="L529">
        <v>-7826.25</v>
      </c>
      <c r="M529">
        <v>45355</v>
      </c>
      <c r="N529" t="str">
        <v>Medium</v>
      </c>
      <c r="O529" t="str">
        <v>Enterprise</v>
      </c>
      <c r="P529">
        <v>0.19</v>
      </c>
    </row>
    <row r="530" spans="3:16" x14ac:dyDescent="0.25">
      <c r="C530">
        <v>34186</v>
      </c>
      <c r="D530" t="str">
        <v>Ireland</v>
      </c>
      <c r="E530" t="str">
        <v>Velo</v>
      </c>
      <c r="F530">
        <v>2294</v>
      </c>
      <c r="G530">
        <v>120</v>
      </c>
      <c r="H530">
        <v>300</v>
      </c>
      <c r="I530">
        <v>688200</v>
      </c>
      <c r="J530" t="str">
        <v>Yes</v>
      </c>
      <c r="K530">
        <v>68820</v>
      </c>
      <c r="L530">
        <v>45880</v>
      </c>
      <c r="M530">
        <v>45357</v>
      </c>
      <c r="N530" t="str">
        <v>High</v>
      </c>
      <c r="O530" t="str">
        <v>Small Business</v>
      </c>
      <c r="P530">
        <v>0.18</v>
      </c>
    </row>
    <row r="531" spans="3:16" x14ac:dyDescent="0.25">
      <c r="C531">
        <v>70920</v>
      </c>
      <c r="D531" t="str">
        <v>Netherlands</v>
      </c>
      <c r="E531" t="str">
        <v>Velo</v>
      </c>
      <c r="F531">
        <v>2009</v>
      </c>
      <c r="G531">
        <v>120</v>
      </c>
      <c r="H531">
        <v>125</v>
      </c>
      <c r="I531">
        <v>251125</v>
      </c>
      <c r="J531" t="str">
        <v>Yes</v>
      </c>
      <c r="K531">
        <v>7533.75</v>
      </c>
      <c r="L531">
        <v>2511.25</v>
      </c>
      <c r="M531">
        <v>45358</v>
      </c>
      <c r="N531" t="str">
        <v>Low</v>
      </c>
      <c r="O531" t="str">
        <v>Enterprise</v>
      </c>
      <c r="P531">
        <v>0.2</v>
      </c>
    </row>
    <row r="532" spans="3:16" x14ac:dyDescent="0.25">
      <c r="C532">
        <v>22745</v>
      </c>
      <c r="D532" t="str">
        <v>Ireland</v>
      </c>
      <c r="E532" t="str">
        <v>Velo</v>
      </c>
      <c r="F532">
        <v>2338</v>
      </c>
      <c r="G532">
        <v>120</v>
      </c>
      <c r="H532">
        <v>7</v>
      </c>
      <c r="I532">
        <v>16366</v>
      </c>
      <c r="J532" t="str">
        <v>No</v>
      </c>
      <c r="K532">
        <v>1309.28</v>
      </c>
      <c r="L532">
        <v>3366.7199999999993</v>
      </c>
      <c r="M532">
        <v>45360</v>
      </c>
      <c r="N532" t="str">
        <v>Medium</v>
      </c>
      <c r="O532" t="str">
        <v>Government</v>
      </c>
      <c r="P532">
        <v>0.18</v>
      </c>
    </row>
    <row r="533" spans="3:16" x14ac:dyDescent="0.25">
      <c r="C533">
        <v>56943</v>
      </c>
      <c r="D533" t="str">
        <v>Ireland</v>
      </c>
      <c r="E533" t="str">
        <v>Velo</v>
      </c>
      <c r="F533">
        <v>639</v>
      </c>
      <c r="G533">
        <v>120</v>
      </c>
      <c r="H533">
        <v>7</v>
      </c>
      <c r="I533">
        <v>4473</v>
      </c>
      <c r="J533" t="str">
        <v>No</v>
      </c>
      <c r="K533">
        <v>44.73</v>
      </c>
      <c r="L533">
        <v>1233.2700000000004</v>
      </c>
      <c r="M533">
        <v>45364</v>
      </c>
      <c r="N533" t="str">
        <v>Low</v>
      </c>
      <c r="O533" t="str">
        <v>Government</v>
      </c>
      <c r="P533">
        <v>0.18</v>
      </c>
    </row>
    <row r="534" spans="3:16" x14ac:dyDescent="0.25">
      <c r="C534">
        <v>17182</v>
      </c>
      <c r="D534" t="str">
        <v>Italy</v>
      </c>
      <c r="E534" t="str">
        <v>Velo</v>
      </c>
      <c r="F534">
        <v>1372</v>
      </c>
      <c r="G534">
        <v>120</v>
      </c>
      <c r="H534">
        <v>300</v>
      </c>
      <c r="I534">
        <v>411600</v>
      </c>
      <c r="J534" t="str">
        <v>Yes</v>
      </c>
      <c r="K534">
        <v>28812</v>
      </c>
      <c r="L534">
        <v>39788</v>
      </c>
      <c r="M534">
        <v>45364</v>
      </c>
      <c r="N534" t="str">
        <v>Medium</v>
      </c>
      <c r="O534" t="str">
        <v>Small Business</v>
      </c>
      <c r="P534">
        <v>0.24</v>
      </c>
    </row>
    <row r="535" spans="3:16" x14ac:dyDescent="0.25">
      <c r="C535">
        <v>76710</v>
      </c>
      <c r="D535" t="str">
        <v>Netherlands</v>
      </c>
      <c r="E535" t="str">
        <v>Velo</v>
      </c>
      <c r="F535">
        <v>2632</v>
      </c>
      <c r="G535">
        <v>120</v>
      </c>
      <c r="H535">
        <v>350</v>
      </c>
      <c r="I535">
        <v>921200</v>
      </c>
      <c r="J535" t="str">
        <v>Yes</v>
      </c>
      <c r="K535">
        <v>119756</v>
      </c>
      <c r="L535">
        <v>117124</v>
      </c>
      <c r="M535">
        <v>45371</v>
      </c>
      <c r="N535" t="str">
        <v>High</v>
      </c>
      <c r="O535" t="str">
        <v>Government</v>
      </c>
      <c r="P535">
        <v>0.2</v>
      </c>
    </row>
    <row r="536" spans="3:16" x14ac:dyDescent="0.25">
      <c r="C536">
        <v>64975</v>
      </c>
      <c r="D536" t="str">
        <v>Ireland</v>
      </c>
      <c r="E536" t="str">
        <v>Velo</v>
      </c>
      <c r="F536">
        <v>2460</v>
      </c>
      <c r="G536">
        <v>120</v>
      </c>
      <c r="H536">
        <v>300</v>
      </c>
      <c r="I536">
        <v>738000</v>
      </c>
      <c r="J536" t="str">
        <v>Yes</v>
      </c>
      <c r="K536">
        <v>103320</v>
      </c>
      <c r="L536">
        <v>19680</v>
      </c>
      <c r="M536">
        <v>45377</v>
      </c>
      <c r="N536" t="str">
        <v>High</v>
      </c>
      <c r="O536" t="str">
        <v>Small Business</v>
      </c>
      <c r="P536">
        <v>0.18</v>
      </c>
    </row>
    <row r="537" spans="3:16" x14ac:dyDescent="0.25">
      <c r="C537">
        <v>76341</v>
      </c>
      <c r="D537" t="str">
        <v>Spain</v>
      </c>
      <c r="E537" t="str">
        <v>Velo</v>
      </c>
      <c r="F537">
        <v>544</v>
      </c>
      <c r="G537">
        <v>120</v>
      </c>
      <c r="H537">
        <v>20</v>
      </c>
      <c r="I537">
        <v>10880</v>
      </c>
      <c r="J537" t="str">
        <v>No</v>
      </c>
      <c r="K537">
        <v>217.6</v>
      </c>
      <c r="L537">
        <v>5222.3999999999996</v>
      </c>
      <c r="M537">
        <v>45385</v>
      </c>
      <c r="N537" t="str">
        <v>Low</v>
      </c>
      <c r="O537" t="str">
        <v>Government</v>
      </c>
      <c r="P537">
        <v>0.22</v>
      </c>
    </row>
    <row r="538" spans="3:16" x14ac:dyDescent="0.25">
      <c r="C538">
        <v>74413</v>
      </c>
      <c r="D538" t="str">
        <v>Netherlands</v>
      </c>
      <c r="E538" t="str">
        <v>Velo</v>
      </c>
      <c r="F538">
        <v>598</v>
      </c>
      <c r="G538">
        <v>120</v>
      </c>
      <c r="H538">
        <v>12</v>
      </c>
      <c r="I538">
        <v>7176</v>
      </c>
      <c r="J538" t="str">
        <v>No</v>
      </c>
      <c r="K538">
        <v>574.08000000000004</v>
      </c>
      <c r="L538">
        <v>4807.92</v>
      </c>
      <c r="M538">
        <v>45387</v>
      </c>
      <c r="N538" t="str">
        <v>Medium</v>
      </c>
      <c r="O538" t="str">
        <v>Channel Partners</v>
      </c>
      <c r="P538">
        <v>0.2</v>
      </c>
    </row>
    <row r="539" spans="3:16" x14ac:dyDescent="0.25">
      <c r="C539">
        <v>74936</v>
      </c>
      <c r="D539" t="str">
        <v>Germany</v>
      </c>
      <c r="E539" t="str">
        <v>Velo</v>
      </c>
      <c r="F539">
        <v>1006</v>
      </c>
      <c r="G539">
        <v>120</v>
      </c>
      <c r="H539">
        <v>350</v>
      </c>
      <c r="I539">
        <v>352100</v>
      </c>
      <c r="J539" t="str">
        <v>No</v>
      </c>
      <c r="K539">
        <v>0</v>
      </c>
      <c r="L539">
        <v>90540</v>
      </c>
      <c r="M539">
        <v>45389</v>
      </c>
      <c r="N539" t="str">
        <v>None</v>
      </c>
      <c r="O539" t="str">
        <v>Government</v>
      </c>
      <c r="P539">
        <v>0.19</v>
      </c>
    </row>
    <row r="540" spans="3:16" x14ac:dyDescent="0.25">
      <c r="C540">
        <v>16538</v>
      </c>
      <c r="D540" t="str">
        <v>Germany</v>
      </c>
      <c r="E540" t="str">
        <v>Velo</v>
      </c>
      <c r="F540">
        <v>1001</v>
      </c>
      <c r="G540">
        <v>120</v>
      </c>
      <c r="H540">
        <v>20</v>
      </c>
      <c r="I540">
        <v>20020</v>
      </c>
      <c r="J540" t="str">
        <v>Yes</v>
      </c>
      <c r="K540">
        <v>1201.2</v>
      </c>
      <c r="L540">
        <v>8808.7999999999993</v>
      </c>
      <c r="M540">
        <v>45390</v>
      </c>
      <c r="N540" t="str">
        <v>Medium</v>
      </c>
      <c r="O540" t="str">
        <v>Government</v>
      </c>
      <c r="P540">
        <v>0.19</v>
      </c>
    </row>
    <row r="541" spans="3:16" x14ac:dyDescent="0.25">
      <c r="C541">
        <v>26096</v>
      </c>
      <c r="D541" t="str">
        <v>France</v>
      </c>
      <c r="E541" t="str">
        <v>Velo</v>
      </c>
      <c r="F541">
        <v>1496</v>
      </c>
      <c r="G541">
        <v>120</v>
      </c>
      <c r="H541">
        <v>350</v>
      </c>
      <c r="I541">
        <v>523600</v>
      </c>
      <c r="J541" t="str">
        <v>Yes</v>
      </c>
      <c r="K541">
        <v>31416</v>
      </c>
      <c r="L541">
        <v>103224</v>
      </c>
      <c r="M541">
        <v>45390</v>
      </c>
      <c r="N541" t="str">
        <v>Medium</v>
      </c>
      <c r="O541" t="str">
        <v>Government</v>
      </c>
      <c r="P541">
        <v>0.23</v>
      </c>
    </row>
    <row r="542" spans="3:16" x14ac:dyDescent="0.25">
      <c r="C542">
        <v>38609</v>
      </c>
      <c r="D542" t="str">
        <v>Netherlands</v>
      </c>
      <c r="E542" t="str">
        <v>Velo</v>
      </c>
      <c r="F542">
        <v>384</v>
      </c>
      <c r="G542">
        <v>120</v>
      </c>
      <c r="H542">
        <v>15</v>
      </c>
      <c r="I542">
        <v>5760</v>
      </c>
      <c r="J542" t="str">
        <v>Yes</v>
      </c>
      <c r="K542">
        <v>633.59999999999991</v>
      </c>
      <c r="L542">
        <v>1286.3999999999999</v>
      </c>
      <c r="M542">
        <v>45391</v>
      </c>
      <c r="N542" t="str">
        <v>High</v>
      </c>
      <c r="O542" t="str">
        <v>Midmarket</v>
      </c>
      <c r="P542">
        <v>0.2</v>
      </c>
    </row>
    <row r="543" spans="3:16" x14ac:dyDescent="0.25">
      <c r="C543">
        <v>55212</v>
      </c>
      <c r="D543" t="str">
        <v>Ireland</v>
      </c>
      <c r="E543" t="str">
        <v>Velo</v>
      </c>
      <c r="F543">
        <v>790</v>
      </c>
      <c r="G543">
        <v>120</v>
      </c>
      <c r="H543">
        <v>15</v>
      </c>
      <c r="I543">
        <v>11850</v>
      </c>
      <c r="J543" t="str">
        <v>Yes</v>
      </c>
      <c r="K543">
        <v>1185</v>
      </c>
      <c r="L543">
        <v>2765</v>
      </c>
      <c r="M543">
        <v>45392</v>
      </c>
      <c r="N543" t="str">
        <v>High</v>
      </c>
      <c r="O543" t="str">
        <v>Midmarket</v>
      </c>
      <c r="P543">
        <v>0.18</v>
      </c>
    </row>
    <row r="544" spans="3:16" x14ac:dyDescent="0.25">
      <c r="C544">
        <v>49321</v>
      </c>
      <c r="D544" t="str">
        <v>Germany</v>
      </c>
      <c r="E544" t="str">
        <v>Velo</v>
      </c>
      <c r="F544">
        <v>472</v>
      </c>
      <c r="G544">
        <v>120</v>
      </c>
      <c r="H544">
        <v>12</v>
      </c>
      <c r="I544">
        <v>5664</v>
      </c>
      <c r="J544" t="str">
        <v>Yes</v>
      </c>
      <c r="K544">
        <v>623.04</v>
      </c>
      <c r="L544">
        <v>3624.96</v>
      </c>
      <c r="M544">
        <v>45393</v>
      </c>
      <c r="N544" t="str">
        <v>High</v>
      </c>
      <c r="O544" t="str">
        <v>Channel Partners</v>
      </c>
      <c r="P544">
        <v>0.19</v>
      </c>
    </row>
    <row r="545" spans="3:16" x14ac:dyDescent="0.25">
      <c r="C545">
        <v>90806</v>
      </c>
      <c r="D545" t="str">
        <v>Ireland</v>
      </c>
      <c r="E545" t="str">
        <v>Velo</v>
      </c>
      <c r="F545">
        <v>1566</v>
      </c>
      <c r="G545">
        <v>120</v>
      </c>
      <c r="H545">
        <v>20</v>
      </c>
      <c r="I545">
        <v>31320</v>
      </c>
      <c r="J545" t="str">
        <v>No</v>
      </c>
      <c r="K545">
        <v>626.4</v>
      </c>
      <c r="L545">
        <v>15033.599999999999</v>
      </c>
      <c r="M545">
        <v>45395</v>
      </c>
      <c r="N545" t="str">
        <v>Low</v>
      </c>
      <c r="O545" t="str">
        <v>Government</v>
      </c>
      <c r="P545">
        <v>0.18</v>
      </c>
    </row>
    <row r="546" spans="3:16" x14ac:dyDescent="0.25">
      <c r="C546">
        <v>20093</v>
      </c>
      <c r="D546" t="str">
        <v>France</v>
      </c>
      <c r="E546" t="str">
        <v>Velo</v>
      </c>
      <c r="F546">
        <v>3997.5</v>
      </c>
      <c r="G546">
        <v>120</v>
      </c>
      <c r="H546">
        <v>15</v>
      </c>
      <c r="I546">
        <v>59962.5</v>
      </c>
      <c r="J546" t="str">
        <v>Yes</v>
      </c>
      <c r="K546">
        <v>7795.125</v>
      </c>
      <c r="L546">
        <v>12192.375</v>
      </c>
      <c r="M546">
        <v>45400</v>
      </c>
      <c r="N546" t="str">
        <v>High</v>
      </c>
      <c r="O546" t="str">
        <v>Midmarket</v>
      </c>
      <c r="P546">
        <v>0.23</v>
      </c>
    </row>
    <row r="547" spans="3:16" x14ac:dyDescent="0.25">
      <c r="C547">
        <v>33237</v>
      </c>
      <c r="D547" t="str">
        <v>Ireland</v>
      </c>
      <c r="E547" t="str">
        <v>Velo</v>
      </c>
      <c r="F547">
        <v>635</v>
      </c>
      <c r="G547">
        <v>120</v>
      </c>
      <c r="H547">
        <v>300</v>
      </c>
      <c r="I547">
        <v>190500</v>
      </c>
      <c r="J547" t="str">
        <v>No</v>
      </c>
      <c r="K547">
        <v>15240</v>
      </c>
      <c r="L547">
        <v>16510</v>
      </c>
      <c r="M547">
        <v>45401</v>
      </c>
      <c r="N547" t="str">
        <v>Medium</v>
      </c>
      <c r="O547" t="str">
        <v>Small Business</v>
      </c>
      <c r="P547">
        <v>0.18</v>
      </c>
    </row>
    <row r="548" spans="3:16" x14ac:dyDescent="0.25">
      <c r="C548">
        <v>77990</v>
      </c>
      <c r="D548" t="str">
        <v>Germany</v>
      </c>
      <c r="E548" t="str">
        <v>Velo</v>
      </c>
      <c r="F548">
        <v>2145</v>
      </c>
      <c r="G548">
        <v>120</v>
      </c>
      <c r="H548">
        <v>125</v>
      </c>
      <c r="I548">
        <v>268125</v>
      </c>
      <c r="J548" t="str">
        <v>No</v>
      </c>
      <c r="K548">
        <v>5362.5</v>
      </c>
      <c r="L548">
        <v>5362.5</v>
      </c>
      <c r="M548">
        <v>45404</v>
      </c>
      <c r="N548" t="str">
        <v>Low</v>
      </c>
      <c r="O548" t="str">
        <v>Enterprise</v>
      </c>
      <c r="P548">
        <v>0.19</v>
      </c>
    </row>
    <row r="549" spans="3:16" x14ac:dyDescent="0.25">
      <c r="C549">
        <v>16647</v>
      </c>
      <c r="D549" t="str">
        <v>Italy</v>
      </c>
      <c r="E549" t="str">
        <v>Velo</v>
      </c>
      <c r="F549">
        <v>2438</v>
      </c>
      <c r="G549">
        <v>120</v>
      </c>
      <c r="H549">
        <v>125</v>
      </c>
      <c r="I549">
        <v>304750</v>
      </c>
      <c r="J549" t="str">
        <v>No</v>
      </c>
      <c r="K549">
        <v>45712.5</v>
      </c>
      <c r="L549">
        <v>-33522.5</v>
      </c>
      <c r="M549">
        <v>45404</v>
      </c>
      <c r="N549" t="str">
        <v>High</v>
      </c>
      <c r="O549" t="str">
        <v>Enterprise</v>
      </c>
      <c r="P549">
        <v>0.24</v>
      </c>
    </row>
    <row r="550" spans="3:16" x14ac:dyDescent="0.25">
      <c r="C550">
        <v>48296</v>
      </c>
      <c r="D550" t="str">
        <v>Ireland</v>
      </c>
      <c r="E550" t="str">
        <v>Velo</v>
      </c>
      <c r="F550">
        <v>663</v>
      </c>
      <c r="G550">
        <v>120</v>
      </c>
      <c r="H550">
        <v>125</v>
      </c>
      <c r="I550">
        <v>82875</v>
      </c>
      <c r="J550" t="str">
        <v>Yes</v>
      </c>
      <c r="K550">
        <v>828.75</v>
      </c>
      <c r="L550">
        <v>2486.25</v>
      </c>
      <c r="M550">
        <v>45405</v>
      </c>
      <c r="N550" t="str">
        <v>Low</v>
      </c>
      <c r="O550" t="str">
        <v>Enterprise</v>
      </c>
      <c r="P550">
        <v>0.18</v>
      </c>
    </row>
    <row r="551" spans="3:16" x14ac:dyDescent="0.25">
      <c r="C551">
        <v>13569</v>
      </c>
      <c r="D551" t="str">
        <v>Netherlands</v>
      </c>
      <c r="E551" t="str">
        <v>Velo</v>
      </c>
      <c r="F551">
        <v>655</v>
      </c>
      <c r="G551">
        <v>120</v>
      </c>
      <c r="H551">
        <v>15</v>
      </c>
      <c r="I551">
        <v>9825</v>
      </c>
      <c r="J551" t="str">
        <v>Yes</v>
      </c>
      <c r="K551">
        <v>1080.75</v>
      </c>
      <c r="L551">
        <v>2194.25</v>
      </c>
      <c r="M551">
        <v>45413</v>
      </c>
      <c r="N551" t="str">
        <v>High</v>
      </c>
      <c r="O551" t="str">
        <v>Midmarket</v>
      </c>
      <c r="P551">
        <v>0.2</v>
      </c>
    </row>
    <row r="552" spans="3:16" x14ac:dyDescent="0.25">
      <c r="C552">
        <v>79601</v>
      </c>
      <c r="D552" t="str">
        <v>Italy</v>
      </c>
      <c r="E552" t="str">
        <v>Velo</v>
      </c>
      <c r="F552">
        <v>2832</v>
      </c>
      <c r="G552">
        <v>120</v>
      </c>
      <c r="H552">
        <v>20</v>
      </c>
      <c r="I552">
        <v>56640</v>
      </c>
      <c r="J552" t="str">
        <v>No</v>
      </c>
      <c r="K552">
        <v>2832</v>
      </c>
      <c r="L552">
        <v>25488</v>
      </c>
      <c r="M552">
        <v>45416</v>
      </c>
      <c r="N552" t="str">
        <v>Medium</v>
      </c>
      <c r="O552" t="str">
        <v>Government</v>
      </c>
      <c r="P552">
        <v>0.24</v>
      </c>
    </row>
    <row r="553" spans="3:16" x14ac:dyDescent="0.25">
      <c r="C553">
        <v>45905</v>
      </c>
      <c r="D553" t="str">
        <v>Germany</v>
      </c>
      <c r="E553" t="str">
        <v>Velo</v>
      </c>
      <c r="F553">
        <v>807</v>
      </c>
      <c r="G553">
        <v>120</v>
      </c>
      <c r="H553">
        <v>125</v>
      </c>
      <c r="I553">
        <v>100875</v>
      </c>
      <c r="J553" t="str">
        <v>Yes</v>
      </c>
      <c r="K553">
        <v>5043.75</v>
      </c>
      <c r="L553">
        <v>-1008.75</v>
      </c>
      <c r="M553">
        <v>45418</v>
      </c>
      <c r="N553" t="str">
        <v>Medium</v>
      </c>
      <c r="O553" t="str">
        <v>Enterprise</v>
      </c>
      <c r="P553">
        <v>0.19</v>
      </c>
    </row>
    <row r="554" spans="3:16" x14ac:dyDescent="0.25">
      <c r="C554">
        <v>41942</v>
      </c>
      <c r="D554" t="str">
        <v>France</v>
      </c>
      <c r="E554" t="str">
        <v>Velo</v>
      </c>
      <c r="F554">
        <v>1055</v>
      </c>
      <c r="G554">
        <v>120</v>
      </c>
      <c r="H554">
        <v>12</v>
      </c>
      <c r="I554">
        <v>12660</v>
      </c>
      <c r="J554" t="str">
        <v>No</v>
      </c>
      <c r="K554">
        <v>253.2</v>
      </c>
      <c r="L554">
        <v>9241.7999999999993</v>
      </c>
      <c r="M554">
        <v>45419</v>
      </c>
      <c r="N554" t="str">
        <v>Low</v>
      </c>
      <c r="O554" t="str">
        <v>Channel Partners</v>
      </c>
      <c r="P554">
        <v>0.23</v>
      </c>
    </row>
    <row r="555" spans="3:16" x14ac:dyDescent="0.25">
      <c r="C555">
        <v>66542</v>
      </c>
      <c r="D555" t="str">
        <v>Italy</v>
      </c>
      <c r="E555" t="str">
        <v>Velo</v>
      </c>
      <c r="F555">
        <v>914</v>
      </c>
      <c r="G555">
        <v>120</v>
      </c>
      <c r="H555">
        <v>12</v>
      </c>
      <c r="I555">
        <v>10968</v>
      </c>
      <c r="J555" t="str">
        <v>Yes</v>
      </c>
      <c r="K555">
        <v>1645.2</v>
      </c>
      <c r="L555">
        <v>6580.7999999999993</v>
      </c>
      <c r="M555">
        <v>45426</v>
      </c>
      <c r="N555" t="str">
        <v>High</v>
      </c>
      <c r="O555" t="str">
        <v>Channel Partners</v>
      </c>
      <c r="P555">
        <v>0.24</v>
      </c>
    </row>
    <row r="556" spans="3:16" x14ac:dyDescent="0.25">
      <c r="C556">
        <v>79515</v>
      </c>
      <c r="D556" t="str">
        <v>Germany</v>
      </c>
      <c r="E556" t="str">
        <v>Velo</v>
      </c>
      <c r="F556">
        <v>660</v>
      </c>
      <c r="G556">
        <v>120</v>
      </c>
      <c r="H556">
        <v>15</v>
      </c>
      <c r="I556">
        <v>9900</v>
      </c>
      <c r="J556" t="str">
        <v>Yes</v>
      </c>
      <c r="K556">
        <v>1287</v>
      </c>
      <c r="L556">
        <v>2013</v>
      </c>
      <c r="M556">
        <v>45426</v>
      </c>
      <c r="N556" t="str">
        <v>High</v>
      </c>
      <c r="O556" t="str">
        <v>Midmarket</v>
      </c>
      <c r="P556">
        <v>0.19</v>
      </c>
    </row>
    <row r="557" spans="3:16" x14ac:dyDescent="0.25">
      <c r="C557">
        <v>12028</v>
      </c>
      <c r="D557" t="str">
        <v>Germany</v>
      </c>
      <c r="E557" t="str">
        <v>Velo</v>
      </c>
      <c r="F557">
        <v>2161</v>
      </c>
      <c r="G557">
        <v>120</v>
      </c>
      <c r="H557">
        <v>12</v>
      </c>
      <c r="I557">
        <v>25932</v>
      </c>
      <c r="J557" t="str">
        <v>No</v>
      </c>
      <c r="K557">
        <v>0</v>
      </c>
      <c r="L557">
        <v>19449</v>
      </c>
      <c r="M557">
        <v>45427</v>
      </c>
      <c r="N557" t="str">
        <v>None</v>
      </c>
      <c r="O557" t="str">
        <v>Channel Partners</v>
      </c>
      <c r="P557">
        <v>0.19</v>
      </c>
    </row>
    <row r="558" spans="3:16" x14ac:dyDescent="0.25">
      <c r="C558">
        <v>92668</v>
      </c>
      <c r="D558" t="str">
        <v>Spain</v>
      </c>
      <c r="E558" t="str">
        <v>Velo</v>
      </c>
      <c r="F558">
        <v>1493</v>
      </c>
      <c r="G558">
        <v>120</v>
      </c>
      <c r="H558">
        <v>7</v>
      </c>
      <c r="I558">
        <v>10451</v>
      </c>
      <c r="J558" t="str">
        <v>Yes</v>
      </c>
      <c r="K558">
        <v>0</v>
      </c>
      <c r="L558">
        <v>2986</v>
      </c>
      <c r="M558">
        <v>45435</v>
      </c>
      <c r="N558" t="str">
        <v>None</v>
      </c>
      <c r="O558" t="str">
        <v>Government</v>
      </c>
      <c r="P558">
        <v>0.22</v>
      </c>
    </row>
    <row r="559" spans="3:16" x14ac:dyDescent="0.25">
      <c r="C559">
        <v>80718</v>
      </c>
      <c r="D559" t="str">
        <v>Italy</v>
      </c>
      <c r="E559" t="str">
        <v>Velo</v>
      </c>
      <c r="F559">
        <v>2574</v>
      </c>
      <c r="G559">
        <v>120</v>
      </c>
      <c r="H559">
        <v>300</v>
      </c>
      <c r="I559">
        <v>772200</v>
      </c>
      <c r="J559" t="str">
        <v>Yes</v>
      </c>
      <c r="K559">
        <v>115830</v>
      </c>
      <c r="L559">
        <v>12870</v>
      </c>
      <c r="M559">
        <v>45439</v>
      </c>
      <c r="N559" t="str">
        <v>High</v>
      </c>
      <c r="O559" t="str">
        <v>Small Business</v>
      </c>
      <c r="P559">
        <v>0.24</v>
      </c>
    </row>
    <row r="560" spans="3:16" x14ac:dyDescent="0.25">
      <c r="C560">
        <v>83130</v>
      </c>
      <c r="D560" t="str">
        <v>France</v>
      </c>
      <c r="E560" t="str">
        <v>Velo</v>
      </c>
      <c r="F560">
        <v>639</v>
      </c>
      <c r="G560">
        <v>120</v>
      </c>
      <c r="H560">
        <v>350</v>
      </c>
      <c r="I560">
        <v>223650</v>
      </c>
      <c r="J560" t="str">
        <v>No</v>
      </c>
      <c r="K560">
        <v>22365</v>
      </c>
      <c r="L560">
        <v>35145</v>
      </c>
      <c r="M560">
        <v>45440</v>
      </c>
      <c r="N560" t="str">
        <v>High</v>
      </c>
      <c r="O560" t="str">
        <v>Government</v>
      </c>
      <c r="P560">
        <v>0.23</v>
      </c>
    </row>
    <row r="561" spans="3:16" x14ac:dyDescent="0.25">
      <c r="C561">
        <v>33483</v>
      </c>
      <c r="D561" t="str">
        <v>Ireland</v>
      </c>
      <c r="E561" t="str">
        <v>Velo</v>
      </c>
      <c r="F561">
        <v>241</v>
      </c>
      <c r="G561">
        <v>120</v>
      </c>
      <c r="H561">
        <v>20</v>
      </c>
      <c r="I561">
        <v>4820</v>
      </c>
      <c r="J561" t="str">
        <v>Yes</v>
      </c>
      <c r="K561">
        <v>482</v>
      </c>
      <c r="L561">
        <v>1928</v>
      </c>
      <c r="M561">
        <v>45441</v>
      </c>
      <c r="N561" t="str">
        <v>High</v>
      </c>
      <c r="O561" t="str">
        <v>Government</v>
      </c>
      <c r="P561">
        <v>0.18</v>
      </c>
    </row>
    <row r="562" spans="3:16" x14ac:dyDescent="0.25">
      <c r="C562">
        <v>72425</v>
      </c>
      <c r="D562" t="str">
        <v>Netherlands</v>
      </c>
      <c r="E562" t="str">
        <v>Velo</v>
      </c>
      <c r="F562">
        <v>1916</v>
      </c>
      <c r="G562">
        <v>120</v>
      </c>
      <c r="H562">
        <v>125</v>
      </c>
      <c r="I562">
        <v>239500</v>
      </c>
      <c r="J562" t="str">
        <v>Yes</v>
      </c>
      <c r="K562">
        <v>23950</v>
      </c>
      <c r="L562">
        <v>-14370</v>
      </c>
      <c r="M562">
        <v>45444</v>
      </c>
      <c r="N562" t="str">
        <v>High</v>
      </c>
      <c r="O562" t="str">
        <v>Enterprise</v>
      </c>
      <c r="P562">
        <v>0.2</v>
      </c>
    </row>
    <row r="563" spans="3:16" x14ac:dyDescent="0.25">
      <c r="C563">
        <v>37736</v>
      </c>
      <c r="D563" t="str">
        <v>Netherlands</v>
      </c>
      <c r="E563" t="str">
        <v>Velo</v>
      </c>
      <c r="F563">
        <v>3850.5</v>
      </c>
      <c r="G563">
        <v>120</v>
      </c>
      <c r="H563">
        <v>20</v>
      </c>
      <c r="I563">
        <v>77010</v>
      </c>
      <c r="J563" t="str">
        <v>No</v>
      </c>
      <c r="K563">
        <v>2310.3000000000002</v>
      </c>
      <c r="L563">
        <v>36194.700000000004</v>
      </c>
      <c r="M563">
        <v>45444</v>
      </c>
      <c r="N563" t="str">
        <v>Low</v>
      </c>
      <c r="O563" t="str">
        <v>Government</v>
      </c>
      <c r="P563">
        <v>0.2</v>
      </c>
    </row>
    <row r="564" spans="3:16" x14ac:dyDescent="0.25">
      <c r="C564">
        <v>76243</v>
      </c>
      <c r="D564" t="str">
        <v>Spain</v>
      </c>
      <c r="E564" t="str">
        <v>Velo</v>
      </c>
      <c r="F564">
        <v>609</v>
      </c>
      <c r="G564">
        <v>120</v>
      </c>
      <c r="H564">
        <v>20</v>
      </c>
      <c r="I564">
        <v>12180</v>
      </c>
      <c r="J564" t="str">
        <v>Yes</v>
      </c>
      <c r="K564">
        <v>852.6</v>
      </c>
      <c r="L564">
        <v>5237.3999999999996</v>
      </c>
      <c r="M564">
        <v>45446</v>
      </c>
      <c r="N564" t="str">
        <v>Medium</v>
      </c>
      <c r="O564" t="str">
        <v>Government</v>
      </c>
      <c r="P564">
        <v>0.22</v>
      </c>
    </row>
    <row r="565" spans="3:16" x14ac:dyDescent="0.25">
      <c r="C565">
        <v>26731</v>
      </c>
      <c r="D565" t="str">
        <v>Netherlands</v>
      </c>
      <c r="E565" t="str">
        <v>Velo</v>
      </c>
      <c r="F565">
        <v>2431</v>
      </c>
      <c r="G565">
        <v>120</v>
      </c>
      <c r="H565">
        <v>12</v>
      </c>
      <c r="I565">
        <v>29172</v>
      </c>
      <c r="J565" t="str">
        <v>Yes</v>
      </c>
      <c r="K565">
        <v>1458.6</v>
      </c>
      <c r="L565">
        <v>20420.400000000001</v>
      </c>
      <c r="M565">
        <v>45450</v>
      </c>
      <c r="N565" t="str">
        <v>Medium</v>
      </c>
      <c r="O565" t="str">
        <v>Channel Partners</v>
      </c>
      <c r="P565">
        <v>0.2</v>
      </c>
    </row>
    <row r="566" spans="3:16" x14ac:dyDescent="0.25">
      <c r="C566">
        <v>76287</v>
      </c>
      <c r="D566" t="str">
        <v>Ireland</v>
      </c>
      <c r="E566" t="str">
        <v>Velo</v>
      </c>
      <c r="F566">
        <v>2755</v>
      </c>
      <c r="G566">
        <v>120</v>
      </c>
      <c r="H566">
        <v>125</v>
      </c>
      <c r="I566">
        <v>344375</v>
      </c>
      <c r="J566" t="str">
        <v>Yes</v>
      </c>
      <c r="K566">
        <v>20662.5</v>
      </c>
      <c r="L566">
        <v>-6887.5</v>
      </c>
      <c r="M566">
        <v>45455</v>
      </c>
      <c r="N566" t="str">
        <v>Medium</v>
      </c>
      <c r="O566" t="str">
        <v>Enterprise</v>
      </c>
      <c r="P566">
        <v>0.18</v>
      </c>
    </row>
    <row r="567" spans="3:16" x14ac:dyDescent="0.25">
      <c r="C567">
        <v>78006</v>
      </c>
      <c r="D567" t="str">
        <v>Ireland</v>
      </c>
      <c r="E567" t="str">
        <v>Velo</v>
      </c>
      <c r="F567">
        <v>2110</v>
      </c>
      <c r="G567">
        <v>120</v>
      </c>
      <c r="H567">
        <v>125</v>
      </c>
      <c r="I567">
        <v>263750</v>
      </c>
      <c r="J567" t="str">
        <v>No</v>
      </c>
      <c r="K567">
        <v>23737.5</v>
      </c>
      <c r="L567">
        <v>-13187.5</v>
      </c>
      <c r="M567">
        <v>45456</v>
      </c>
      <c r="N567" t="str">
        <v>Medium</v>
      </c>
      <c r="O567" t="str">
        <v>Enterprise</v>
      </c>
      <c r="P567">
        <v>0.18</v>
      </c>
    </row>
    <row r="568" spans="3:16" x14ac:dyDescent="0.25">
      <c r="C568">
        <v>69609</v>
      </c>
      <c r="D568" t="str">
        <v>France</v>
      </c>
      <c r="E568" t="str">
        <v>Velo</v>
      </c>
      <c r="F568">
        <v>386</v>
      </c>
      <c r="G568">
        <v>120</v>
      </c>
      <c r="H568">
        <v>300</v>
      </c>
      <c r="I568">
        <v>115800</v>
      </c>
      <c r="J568" t="str">
        <v>No</v>
      </c>
      <c r="K568">
        <v>9264</v>
      </c>
      <c r="L568">
        <v>10036</v>
      </c>
      <c r="M568">
        <v>45459</v>
      </c>
      <c r="N568" t="str">
        <v>Medium</v>
      </c>
      <c r="O568" t="str">
        <v>Small Business</v>
      </c>
      <c r="P568">
        <v>0.23</v>
      </c>
    </row>
    <row r="569" spans="3:16" x14ac:dyDescent="0.25">
      <c r="C569">
        <v>27474</v>
      </c>
      <c r="D569" t="str">
        <v>Italy</v>
      </c>
      <c r="E569" t="str">
        <v>Velo</v>
      </c>
      <c r="F569">
        <v>1421</v>
      </c>
      <c r="G569">
        <v>120</v>
      </c>
      <c r="H569">
        <v>20</v>
      </c>
      <c r="I569">
        <v>28420</v>
      </c>
      <c r="J569" t="str">
        <v>Yes</v>
      </c>
      <c r="K569">
        <v>1989.4</v>
      </c>
      <c r="L569">
        <v>12220.599999999999</v>
      </c>
      <c r="M569">
        <v>45461</v>
      </c>
      <c r="N569" t="str">
        <v>Medium</v>
      </c>
      <c r="O569" t="str">
        <v>Government</v>
      </c>
      <c r="P569">
        <v>0.24</v>
      </c>
    </row>
    <row r="570" spans="3:16" x14ac:dyDescent="0.25">
      <c r="C570">
        <v>45751</v>
      </c>
      <c r="D570" t="str">
        <v>France</v>
      </c>
      <c r="E570" t="str">
        <v>Velo</v>
      </c>
      <c r="F570">
        <v>245</v>
      </c>
      <c r="G570">
        <v>120</v>
      </c>
      <c r="H570">
        <v>15</v>
      </c>
      <c r="I570">
        <v>3675</v>
      </c>
      <c r="J570" t="str">
        <v>Yes</v>
      </c>
      <c r="K570">
        <v>330.75</v>
      </c>
      <c r="L570">
        <v>894.25</v>
      </c>
      <c r="M570">
        <v>45462</v>
      </c>
      <c r="N570" t="str">
        <v>Medium</v>
      </c>
      <c r="O570" t="str">
        <v>Midmarket</v>
      </c>
      <c r="P570">
        <v>0.23</v>
      </c>
    </row>
    <row r="571" spans="3:16" x14ac:dyDescent="0.25">
      <c r="C571">
        <v>37745</v>
      </c>
      <c r="D571" t="str">
        <v>France</v>
      </c>
      <c r="E571" t="str">
        <v>Velo</v>
      </c>
      <c r="F571">
        <v>1221</v>
      </c>
      <c r="G571">
        <v>120</v>
      </c>
      <c r="H571">
        <v>300</v>
      </c>
      <c r="I571">
        <v>366300</v>
      </c>
      <c r="J571" t="str">
        <v>Yes</v>
      </c>
      <c r="K571">
        <v>21978</v>
      </c>
      <c r="L571">
        <v>39072</v>
      </c>
      <c r="M571">
        <v>45465</v>
      </c>
      <c r="N571" t="str">
        <v>Medium</v>
      </c>
      <c r="O571" t="str">
        <v>Small Business</v>
      </c>
      <c r="P571">
        <v>0.23</v>
      </c>
    </row>
    <row r="572" spans="3:16" x14ac:dyDescent="0.25">
      <c r="C572">
        <v>25372</v>
      </c>
      <c r="D572" t="str">
        <v>Germany</v>
      </c>
      <c r="E572" t="str">
        <v>Velo</v>
      </c>
      <c r="F572">
        <v>809</v>
      </c>
      <c r="G572">
        <v>120</v>
      </c>
      <c r="H572">
        <v>125</v>
      </c>
      <c r="I572">
        <v>101125</v>
      </c>
      <c r="J572" t="str">
        <v>Yes</v>
      </c>
      <c r="K572">
        <v>2022.5</v>
      </c>
      <c r="L572">
        <v>2022.5</v>
      </c>
      <c r="M572">
        <v>45467</v>
      </c>
      <c r="N572" t="str">
        <v>Low</v>
      </c>
      <c r="O572" t="str">
        <v>Enterprise</v>
      </c>
      <c r="P572">
        <v>0.19</v>
      </c>
    </row>
    <row r="573" spans="3:16" x14ac:dyDescent="0.25">
      <c r="C573">
        <v>75216</v>
      </c>
      <c r="D573" t="str">
        <v>Netherlands</v>
      </c>
      <c r="E573" t="str">
        <v>Velo</v>
      </c>
      <c r="F573">
        <v>952</v>
      </c>
      <c r="G573">
        <v>120</v>
      </c>
      <c r="H573">
        <v>125</v>
      </c>
      <c r="I573">
        <v>119000</v>
      </c>
      <c r="J573" t="str">
        <v>No</v>
      </c>
      <c r="K573">
        <v>7140</v>
      </c>
      <c r="L573">
        <v>-2380</v>
      </c>
      <c r="M573">
        <v>45467</v>
      </c>
      <c r="N573" t="str">
        <v>Medium</v>
      </c>
      <c r="O573" t="str">
        <v>Enterprise</v>
      </c>
      <c r="P573">
        <v>0.2</v>
      </c>
    </row>
    <row r="574" spans="3:16" x14ac:dyDescent="0.25">
      <c r="C574">
        <v>20587</v>
      </c>
      <c r="D574" t="str">
        <v>Ireland</v>
      </c>
      <c r="E574" t="str">
        <v>Velo</v>
      </c>
      <c r="F574">
        <v>2665</v>
      </c>
      <c r="G574">
        <v>120</v>
      </c>
      <c r="H574">
        <v>7</v>
      </c>
      <c r="I574">
        <v>18655</v>
      </c>
      <c r="J574" t="str">
        <v>Yes</v>
      </c>
      <c r="K574">
        <v>1865.5</v>
      </c>
      <c r="L574">
        <v>3464.5</v>
      </c>
      <c r="M574">
        <v>45469</v>
      </c>
      <c r="N574" t="str">
        <v>High</v>
      </c>
      <c r="O574" t="str">
        <v>Government</v>
      </c>
      <c r="P574">
        <v>0.18</v>
      </c>
    </row>
    <row r="575" spans="3:16" x14ac:dyDescent="0.25">
      <c r="C575">
        <v>45374</v>
      </c>
      <c r="D575" t="str">
        <v>France</v>
      </c>
      <c r="E575" t="str">
        <v>Velo</v>
      </c>
      <c r="F575">
        <v>663</v>
      </c>
      <c r="G575">
        <v>120</v>
      </c>
      <c r="H575">
        <v>125</v>
      </c>
      <c r="I575">
        <v>82875</v>
      </c>
      <c r="J575" t="str">
        <v>Yes</v>
      </c>
      <c r="K575">
        <v>12431.25</v>
      </c>
      <c r="L575">
        <v>-9116.25</v>
      </c>
      <c r="M575">
        <v>45471</v>
      </c>
      <c r="N575" t="str">
        <v>High</v>
      </c>
      <c r="O575" t="str">
        <v>Enterprise</v>
      </c>
      <c r="P575">
        <v>0.23</v>
      </c>
    </row>
    <row r="576" spans="3:16" x14ac:dyDescent="0.25">
      <c r="C576">
        <v>29383</v>
      </c>
      <c r="D576" t="str">
        <v>Germany</v>
      </c>
      <c r="E576" t="str">
        <v>Velo</v>
      </c>
      <c r="F576">
        <v>681</v>
      </c>
      <c r="G576">
        <v>120</v>
      </c>
      <c r="H576">
        <v>15</v>
      </c>
      <c r="I576">
        <v>10215</v>
      </c>
      <c r="J576" t="str">
        <v>No</v>
      </c>
      <c r="K576">
        <v>1021.5</v>
      </c>
      <c r="L576">
        <v>2383.5</v>
      </c>
      <c r="M576">
        <v>45477</v>
      </c>
      <c r="N576" t="str">
        <v>High</v>
      </c>
      <c r="O576" t="str">
        <v>Midmarket</v>
      </c>
      <c r="P576">
        <v>0.19</v>
      </c>
    </row>
    <row r="577" spans="3:16" x14ac:dyDescent="0.25">
      <c r="C577">
        <v>24496</v>
      </c>
      <c r="D577" t="str">
        <v>Ireland</v>
      </c>
      <c r="E577" t="str">
        <v>Velo</v>
      </c>
      <c r="F577">
        <v>1545</v>
      </c>
      <c r="G577">
        <v>120</v>
      </c>
      <c r="H577">
        <v>12</v>
      </c>
      <c r="I577">
        <v>18540</v>
      </c>
      <c r="J577" t="str">
        <v>No</v>
      </c>
      <c r="K577">
        <v>0</v>
      </c>
      <c r="L577">
        <v>13905</v>
      </c>
      <c r="M577">
        <v>45477</v>
      </c>
      <c r="N577" t="str">
        <v>None</v>
      </c>
      <c r="O577" t="str">
        <v>Channel Partners</v>
      </c>
      <c r="P577">
        <v>0.18</v>
      </c>
    </row>
    <row r="578" spans="3:16" x14ac:dyDescent="0.25">
      <c r="C578">
        <v>26097</v>
      </c>
      <c r="D578" t="str">
        <v>Germany</v>
      </c>
      <c r="E578" t="str">
        <v>Velo</v>
      </c>
      <c r="F578">
        <v>1530</v>
      </c>
      <c r="G578">
        <v>120</v>
      </c>
      <c r="H578">
        <v>15</v>
      </c>
      <c r="I578">
        <v>22950</v>
      </c>
      <c r="J578" t="str">
        <v>No</v>
      </c>
      <c r="K578">
        <v>1377</v>
      </c>
      <c r="L578">
        <v>6273</v>
      </c>
      <c r="M578">
        <v>45481</v>
      </c>
      <c r="N578" t="str">
        <v>Medium</v>
      </c>
      <c r="O578" t="str">
        <v>Midmarket</v>
      </c>
      <c r="P578">
        <v>0.19</v>
      </c>
    </row>
    <row r="579" spans="3:16" x14ac:dyDescent="0.25">
      <c r="C579">
        <v>76757</v>
      </c>
      <c r="D579" t="str">
        <v>France</v>
      </c>
      <c r="E579" t="str">
        <v>Velo</v>
      </c>
      <c r="F579">
        <v>1659</v>
      </c>
      <c r="G579">
        <v>120</v>
      </c>
      <c r="H579">
        <v>300</v>
      </c>
      <c r="I579">
        <v>497700</v>
      </c>
      <c r="J579" t="str">
        <v>No</v>
      </c>
      <c r="K579">
        <v>34839</v>
      </c>
      <c r="L579">
        <v>48111</v>
      </c>
      <c r="M579">
        <v>45482</v>
      </c>
      <c r="N579" t="str">
        <v>Medium</v>
      </c>
      <c r="O579" t="str">
        <v>Small Business</v>
      </c>
      <c r="P579">
        <v>0.23</v>
      </c>
    </row>
    <row r="580" spans="3:16" x14ac:dyDescent="0.25">
      <c r="C580">
        <v>19793</v>
      </c>
      <c r="D580" t="str">
        <v>France</v>
      </c>
      <c r="E580" t="str">
        <v>Velo</v>
      </c>
      <c r="F580">
        <v>1976</v>
      </c>
      <c r="G580">
        <v>120</v>
      </c>
      <c r="H580">
        <v>20</v>
      </c>
      <c r="I580">
        <v>39520</v>
      </c>
      <c r="J580" t="str">
        <v>No</v>
      </c>
      <c r="K580">
        <v>2766.4</v>
      </c>
      <c r="L580">
        <v>16993.599999999999</v>
      </c>
      <c r="M580">
        <v>45487</v>
      </c>
      <c r="N580" t="str">
        <v>Medium</v>
      </c>
      <c r="O580" t="str">
        <v>Government</v>
      </c>
      <c r="P580">
        <v>0.23</v>
      </c>
    </row>
    <row r="581" spans="3:16" x14ac:dyDescent="0.25">
      <c r="C581">
        <v>71327</v>
      </c>
      <c r="D581" t="str">
        <v>Italy</v>
      </c>
      <c r="E581" t="str">
        <v>Velo</v>
      </c>
      <c r="F581">
        <v>736</v>
      </c>
      <c r="G581">
        <v>120</v>
      </c>
      <c r="H581">
        <v>20</v>
      </c>
      <c r="I581">
        <v>14720</v>
      </c>
      <c r="J581" t="str">
        <v>Yes</v>
      </c>
      <c r="K581">
        <v>588.79999999999995</v>
      </c>
      <c r="L581">
        <v>6771.2000000000007</v>
      </c>
      <c r="M581">
        <v>45487</v>
      </c>
      <c r="N581" t="str">
        <v>Low</v>
      </c>
      <c r="O581" t="str">
        <v>Government</v>
      </c>
      <c r="P581">
        <v>0.24</v>
      </c>
    </row>
    <row r="582" spans="3:16" x14ac:dyDescent="0.25">
      <c r="C582">
        <v>76683</v>
      </c>
      <c r="D582" t="str">
        <v>Germany</v>
      </c>
      <c r="E582" t="str">
        <v>Velo</v>
      </c>
      <c r="F582">
        <v>2966</v>
      </c>
      <c r="G582">
        <v>120</v>
      </c>
      <c r="H582">
        <v>350</v>
      </c>
      <c r="I582">
        <v>1038100</v>
      </c>
      <c r="J582" t="str">
        <v>Yes</v>
      </c>
      <c r="K582">
        <v>20762</v>
      </c>
      <c r="L582">
        <v>246178</v>
      </c>
      <c r="M582">
        <v>45488</v>
      </c>
      <c r="N582" t="str">
        <v>Low</v>
      </c>
      <c r="O582" t="str">
        <v>Government</v>
      </c>
      <c r="P582">
        <v>0.19</v>
      </c>
    </row>
    <row r="583" spans="3:16" x14ac:dyDescent="0.25">
      <c r="C583">
        <v>39945</v>
      </c>
      <c r="D583" t="str">
        <v>Italy</v>
      </c>
      <c r="E583" t="str">
        <v>Velo</v>
      </c>
      <c r="F583">
        <v>588</v>
      </c>
      <c r="G583">
        <v>120</v>
      </c>
      <c r="H583">
        <v>20</v>
      </c>
      <c r="I583">
        <v>11760</v>
      </c>
      <c r="J583" t="str">
        <v>Yes</v>
      </c>
      <c r="K583">
        <v>823.2</v>
      </c>
      <c r="L583">
        <v>5056.7999999999993</v>
      </c>
      <c r="M583">
        <v>45496</v>
      </c>
      <c r="N583" t="str">
        <v>Medium</v>
      </c>
      <c r="O583" t="str">
        <v>Government</v>
      </c>
      <c r="P583">
        <v>0.24</v>
      </c>
    </row>
    <row r="584" spans="3:16" x14ac:dyDescent="0.25">
      <c r="C584">
        <v>90957</v>
      </c>
      <c r="D584" t="str">
        <v>Netherlands</v>
      </c>
      <c r="E584" t="str">
        <v>Velo</v>
      </c>
      <c r="F584">
        <v>1269</v>
      </c>
      <c r="G584">
        <v>120</v>
      </c>
      <c r="H584">
        <v>350</v>
      </c>
      <c r="I584">
        <v>444150</v>
      </c>
      <c r="J584" t="str">
        <v>No</v>
      </c>
      <c r="K584">
        <v>39973.5</v>
      </c>
      <c r="L584">
        <v>74236.5</v>
      </c>
      <c r="M584">
        <v>45496</v>
      </c>
      <c r="N584" t="str">
        <v>Medium</v>
      </c>
      <c r="O584" t="str">
        <v>Government</v>
      </c>
      <c r="P584">
        <v>0.2</v>
      </c>
    </row>
    <row r="585" spans="3:16" x14ac:dyDescent="0.25">
      <c r="C585">
        <v>64530</v>
      </c>
      <c r="D585" t="str">
        <v>Ireland</v>
      </c>
      <c r="E585" t="str">
        <v>Velo</v>
      </c>
      <c r="F585">
        <v>1333</v>
      </c>
      <c r="G585">
        <v>120</v>
      </c>
      <c r="H585">
        <v>7</v>
      </c>
      <c r="I585">
        <v>9331</v>
      </c>
      <c r="J585" t="str">
        <v>No</v>
      </c>
      <c r="K585">
        <v>559.86</v>
      </c>
      <c r="L585">
        <v>2106.1399999999994</v>
      </c>
      <c r="M585">
        <v>45499</v>
      </c>
      <c r="N585" t="str">
        <v>Medium</v>
      </c>
      <c r="O585" t="str">
        <v>Government</v>
      </c>
      <c r="P585">
        <v>0.18</v>
      </c>
    </row>
    <row r="586" spans="3:16" x14ac:dyDescent="0.25">
      <c r="C586">
        <v>85015</v>
      </c>
      <c r="D586" t="str">
        <v>Netherlands</v>
      </c>
      <c r="E586" t="str">
        <v>Velo</v>
      </c>
      <c r="F586">
        <v>345</v>
      </c>
      <c r="G586">
        <v>120</v>
      </c>
      <c r="H586">
        <v>125</v>
      </c>
      <c r="I586">
        <v>43125</v>
      </c>
      <c r="J586" t="str">
        <v>Yes</v>
      </c>
      <c r="K586">
        <v>0</v>
      </c>
      <c r="L586">
        <v>1725</v>
      </c>
      <c r="M586">
        <v>45509</v>
      </c>
      <c r="N586" t="str">
        <v>None</v>
      </c>
      <c r="O586" t="str">
        <v>Enterprise</v>
      </c>
      <c r="P586">
        <v>0.2</v>
      </c>
    </row>
    <row r="587" spans="3:16" x14ac:dyDescent="0.25">
      <c r="C587">
        <v>83124</v>
      </c>
      <c r="D587" t="str">
        <v>Ireland</v>
      </c>
      <c r="E587" t="str">
        <v>Velo</v>
      </c>
      <c r="F587">
        <v>1262</v>
      </c>
      <c r="G587">
        <v>120</v>
      </c>
      <c r="H587">
        <v>15</v>
      </c>
      <c r="I587">
        <v>18930</v>
      </c>
      <c r="J587" t="str">
        <v>No</v>
      </c>
      <c r="K587">
        <v>1325.1</v>
      </c>
      <c r="L587">
        <v>4984.9000000000015</v>
      </c>
      <c r="M587">
        <v>45514</v>
      </c>
      <c r="N587" t="str">
        <v>Medium</v>
      </c>
      <c r="O587" t="str">
        <v>Midmarket</v>
      </c>
      <c r="P587">
        <v>0.18</v>
      </c>
    </row>
    <row r="588" spans="3:16" x14ac:dyDescent="0.25">
      <c r="C588">
        <v>52906</v>
      </c>
      <c r="D588" t="str">
        <v>Spain</v>
      </c>
      <c r="E588" t="str">
        <v>Velo</v>
      </c>
      <c r="F588">
        <v>1084</v>
      </c>
      <c r="G588">
        <v>120</v>
      </c>
      <c r="H588">
        <v>12</v>
      </c>
      <c r="I588">
        <v>13008</v>
      </c>
      <c r="J588" t="str">
        <v>Yes</v>
      </c>
      <c r="K588">
        <v>260.16000000000003</v>
      </c>
      <c r="L588">
        <v>9495.84</v>
      </c>
      <c r="M588">
        <v>45523</v>
      </c>
      <c r="N588" t="str">
        <v>Low</v>
      </c>
      <c r="O588" t="str">
        <v>Channel Partners</v>
      </c>
      <c r="P588">
        <v>0.22</v>
      </c>
    </row>
    <row r="589" spans="3:16" x14ac:dyDescent="0.25">
      <c r="C589">
        <v>73642</v>
      </c>
      <c r="D589" t="str">
        <v>France</v>
      </c>
      <c r="E589" t="str">
        <v>Velo</v>
      </c>
      <c r="F589">
        <v>1033</v>
      </c>
      <c r="G589">
        <v>120</v>
      </c>
      <c r="H589">
        <v>20</v>
      </c>
      <c r="I589">
        <v>20660</v>
      </c>
      <c r="J589" t="str">
        <v>No</v>
      </c>
      <c r="K589">
        <v>1033</v>
      </c>
      <c r="L589">
        <v>9297</v>
      </c>
      <c r="M589">
        <v>45527</v>
      </c>
      <c r="N589" t="str">
        <v>Medium</v>
      </c>
      <c r="O589" t="str">
        <v>Government</v>
      </c>
      <c r="P589">
        <v>0.23</v>
      </c>
    </row>
    <row r="590" spans="3:16" x14ac:dyDescent="0.25">
      <c r="C590">
        <v>49994</v>
      </c>
      <c r="D590" t="str">
        <v>France</v>
      </c>
      <c r="E590" t="str">
        <v>Velo</v>
      </c>
      <c r="F590">
        <v>1967</v>
      </c>
      <c r="G590">
        <v>120</v>
      </c>
      <c r="H590">
        <v>12</v>
      </c>
      <c r="I590">
        <v>23604</v>
      </c>
      <c r="J590" t="str">
        <v>No</v>
      </c>
      <c r="K590">
        <v>2124.36</v>
      </c>
      <c r="L590">
        <v>15578.64</v>
      </c>
      <c r="M590">
        <v>45527</v>
      </c>
      <c r="N590" t="str">
        <v>Medium</v>
      </c>
      <c r="O590" t="str">
        <v>Channel Partners</v>
      </c>
      <c r="P590">
        <v>0.23</v>
      </c>
    </row>
    <row r="591" spans="3:16" x14ac:dyDescent="0.25">
      <c r="C591">
        <v>82925</v>
      </c>
      <c r="D591" t="str">
        <v>Netherlands</v>
      </c>
      <c r="E591" t="str">
        <v>Velo</v>
      </c>
      <c r="F591">
        <v>269</v>
      </c>
      <c r="G591">
        <v>120</v>
      </c>
      <c r="H591">
        <v>300</v>
      </c>
      <c r="I591">
        <v>80700</v>
      </c>
      <c r="J591" t="str">
        <v>No</v>
      </c>
      <c r="K591">
        <v>11298</v>
      </c>
      <c r="L591">
        <v>2152</v>
      </c>
      <c r="M591">
        <v>45535</v>
      </c>
      <c r="N591" t="str">
        <v>High</v>
      </c>
      <c r="O591" t="str">
        <v>Small Business</v>
      </c>
      <c r="P591">
        <v>0.2</v>
      </c>
    </row>
    <row r="592" spans="3:16" x14ac:dyDescent="0.25">
      <c r="C592">
        <v>68886</v>
      </c>
      <c r="D592" t="str">
        <v>Spain</v>
      </c>
      <c r="E592" t="str">
        <v>Velo</v>
      </c>
      <c r="F592">
        <v>362</v>
      </c>
      <c r="G592">
        <v>120</v>
      </c>
      <c r="H592">
        <v>7</v>
      </c>
      <c r="I592">
        <v>2534</v>
      </c>
      <c r="J592" t="str">
        <v>Yes</v>
      </c>
      <c r="K592">
        <v>25.34</v>
      </c>
      <c r="L592">
        <v>698.65999999999985</v>
      </c>
      <c r="M592">
        <v>45543</v>
      </c>
      <c r="N592" t="str">
        <v>Low</v>
      </c>
      <c r="O592" t="str">
        <v>Government</v>
      </c>
      <c r="P592">
        <v>0.22</v>
      </c>
    </row>
    <row r="593" spans="3:16" x14ac:dyDescent="0.25">
      <c r="C593">
        <v>74184</v>
      </c>
      <c r="D593" t="str">
        <v>Italy</v>
      </c>
      <c r="E593" t="str">
        <v>Velo</v>
      </c>
      <c r="F593">
        <v>1596</v>
      </c>
      <c r="G593">
        <v>120</v>
      </c>
      <c r="H593">
        <v>125</v>
      </c>
      <c r="I593">
        <v>199500</v>
      </c>
      <c r="J593" t="str">
        <v>Yes</v>
      </c>
      <c r="K593">
        <v>19950</v>
      </c>
      <c r="L593">
        <v>-11970</v>
      </c>
      <c r="M593">
        <v>45549</v>
      </c>
      <c r="N593" t="str">
        <v>High</v>
      </c>
      <c r="O593" t="str">
        <v>Enterprise</v>
      </c>
      <c r="P593">
        <v>0.24</v>
      </c>
    </row>
    <row r="594" spans="3:16" x14ac:dyDescent="0.25">
      <c r="C594">
        <v>37283</v>
      </c>
      <c r="D594" t="str">
        <v>Spain</v>
      </c>
      <c r="E594" t="str">
        <v>Velo</v>
      </c>
      <c r="F594">
        <v>410</v>
      </c>
      <c r="G594">
        <v>120</v>
      </c>
      <c r="H594">
        <v>12</v>
      </c>
      <c r="I594">
        <v>4920</v>
      </c>
      <c r="J594" t="str">
        <v>Yes</v>
      </c>
      <c r="K594">
        <v>639.6</v>
      </c>
      <c r="L594">
        <v>3050.3999999999996</v>
      </c>
      <c r="M594">
        <v>45549</v>
      </c>
      <c r="N594" t="str">
        <v>High</v>
      </c>
      <c r="O594" t="str">
        <v>Channel Partners</v>
      </c>
      <c r="P594">
        <v>0.22</v>
      </c>
    </row>
    <row r="595" spans="3:16" x14ac:dyDescent="0.25">
      <c r="C595">
        <v>19019</v>
      </c>
      <c r="D595" t="str">
        <v>Ireland</v>
      </c>
      <c r="E595" t="str">
        <v>Velo</v>
      </c>
      <c r="F595">
        <v>2628</v>
      </c>
      <c r="G595">
        <v>120</v>
      </c>
      <c r="H595">
        <v>15</v>
      </c>
      <c r="I595">
        <v>39420</v>
      </c>
      <c r="J595" t="str">
        <v>No</v>
      </c>
      <c r="K595">
        <v>3547.8</v>
      </c>
      <c r="L595">
        <v>9592.1999999999971</v>
      </c>
      <c r="M595">
        <v>45550</v>
      </c>
      <c r="N595" t="str">
        <v>Medium</v>
      </c>
      <c r="O595" t="str">
        <v>Midmarket</v>
      </c>
      <c r="P595">
        <v>0.18</v>
      </c>
    </row>
    <row r="596" spans="3:16" x14ac:dyDescent="0.25">
      <c r="C596">
        <v>10651</v>
      </c>
      <c r="D596" t="str">
        <v>Germany</v>
      </c>
      <c r="E596" t="str">
        <v>VTT</v>
      </c>
      <c r="F596">
        <v>263</v>
      </c>
      <c r="G596">
        <v>250</v>
      </c>
      <c r="H596">
        <v>7</v>
      </c>
      <c r="I596">
        <v>1841</v>
      </c>
      <c r="J596" t="str">
        <v>Yes</v>
      </c>
      <c r="K596">
        <v>18.41</v>
      </c>
      <c r="L596">
        <v>507.58999999999992</v>
      </c>
      <c r="M596">
        <v>45194</v>
      </c>
      <c r="N596" t="str">
        <v>Low</v>
      </c>
      <c r="O596" t="str">
        <v>Government</v>
      </c>
      <c r="P596">
        <v>0.19</v>
      </c>
    </row>
    <row r="597" spans="3:16" x14ac:dyDescent="0.25">
      <c r="C597">
        <v>93961</v>
      </c>
      <c r="D597" t="str">
        <v>Germany</v>
      </c>
      <c r="E597" t="str">
        <v>VTT</v>
      </c>
      <c r="F597">
        <v>1642</v>
      </c>
      <c r="G597">
        <v>250</v>
      </c>
      <c r="H597">
        <v>350</v>
      </c>
      <c r="I597">
        <v>574700</v>
      </c>
      <c r="J597" t="str">
        <v>Yes</v>
      </c>
      <c r="K597">
        <v>17241</v>
      </c>
      <c r="L597">
        <v>130539</v>
      </c>
      <c r="M597">
        <v>45203</v>
      </c>
      <c r="N597" t="str">
        <v>Low</v>
      </c>
      <c r="O597" t="str">
        <v>Government</v>
      </c>
      <c r="P597">
        <v>0.19</v>
      </c>
    </row>
    <row r="598" spans="3:16" x14ac:dyDescent="0.25">
      <c r="C598">
        <v>53988</v>
      </c>
      <c r="D598" t="str">
        <v>Italy</v>
      </c>
      <c r="E598" t="str">
        <v>VTT</v>
      </c>
      <c r="F598">
        <v>2844</v>
      </c>
      <c r="G598">
        <v>250</v>
      </c>
      <c r="H598">
        <v>300</v>
      </c>
      <c r="I598">
        <v>853200</v>
      </c>
      <c r="J598" t="str">
        <v>No</v>
      </c>
      <c r="K598">
        <v>25596</v>
      </c>
      <c r="L598">
        <v>116604</v>
      </c>
      <c r="M598">
        <v>45203</v>
      </c>
      <c r="N598" t="str">
        <v>Low</v>
      </c>
      <c r="O598" t="str">
        <v>Small Business</v>
      </c>
      <c r="P598">
        <v>0.24</v>
      </c>
    </row>
    <row r="599" spans="3:16" x14ac:dyDescent="0.25">
      <c r="C599">
        <v>62639</v>
      </c>
      <c r="D599" t="str">
        <v>Spain</v>
      </c>
      <c r="E599" t="str">
        <v>VTT</v>
      </c>
      <c r="F599">
        <v>1005</v>
      </c>
      <c r="G599">
        <v>250</v>
      </c>
      <c r="H599">
        <v>12</v>
      </c>
      <c r="I599">
        <v>12060</v>
      </c>
      <c r="J599" t="str">
        <v>No</v>
      </c>
      <c r="K599">
        <v>1326.6</v>
      </c>
      <c r="L599">
        <v>7718.4</v>
      </c>
      <c r="M599">
        <v>45204</v>
      </c>
      <c r="N599" t="str">
        <v>High</v>
      </c>
      <c r="O599" t="str">
        <v>Channel Partners</v>
      </c>
      <c r="P599">
        <v>0.22</v>
      </c>
    </row>
    <row r="600" spans="3:16" x14ac:dyDescent="0.25">
      <c r="C600">
        <v>14610</v>
      </c>
      <c r="D600" t="str">
        <v>France</v>
      </c>
      <c r="E600" t="str">
        <v>VTT</v>
      </c>
      <c r="F600">
        <v>1491</v>
      </c>
      <c r="G600">
        <v>250</v>
      </c>
      <c r="H600">
        <v>7</v>
      </c>
      <c r="I600">
        <v>10437</v>
      </c>
      <c r="J600" t="str">
        <v>No</v>
      </c>
      <c r="K600">
        <v>1252.44</v>
      </c>
      <c r="L600">
        <v>1729.5599999999995</v>
      </c>
      <c r="M600">
        <v>45209</v>
      </c>
      <c r="N600" t="str">
        <v>High</v>
      </c>
      <c r="O600" t="str">
        <v>Government</v>
      </c>
      <c r="P600">
        <v>0.23</v>
      </c>
    </row>
    <row r="601" spans="3:16" x14ac:dyDescent="0.25">
      <c r="C601">
        <v>52964</v>
      </c>
      <c r="D601" t="str">
        <v>France</v>
      </c>
      <c r="E601" t="str">
        <v>VTT</v>
      </c>
      <c r="F601">
        <v>2682</v>
      </c>
      <c r="G601">
        <v>250</v>
      </c>
      <c r="H601">
        <v>20</v>
      </c>
      <c r="I601">
        <v>53640</v>
      </c>
      <c r="J601" t="str">
        <v>No</v>
      </c>
      <c r="K601">
        <v>4827.6000000000004</v>
      </c>
      <c r="L601">
        <v>21992.400000000001</v>
      </c>
      <c r="M601">
        <v>45210</v>
      </c>
      <c r="N601" t="str">
        <v>Medium</v>
      </c>
      <c r="O601" t="str">
        <v>Government</v>
      </c>
      <c r="P601">
        <v>0.23</v>
      </c>
    </row>
    <row r="602" spans="3:16" x14ac:dyDescent="0.25">
      <c r="C602">
        <v>29548</v>
      </c>
      <c r="D602" t="str">
        <v>Italy</v>
      </c>
      <c r="E602" t="str">
        <v>VTT</v>
      </c>
      <c r="F602">
        <v>267</v>
      </c>
      <c r="G602">
        <v>250</v>
      </c>
      <c r="H602">
        <v>20</v>
      </c>
      <c r="I602">
        <v>5340</v>
      </c>
      <c r="J602" t="str">
        <v>Yes</v>
      </c>
      <c r="K602">
        <v>801</v>
      </c>
      <c r="L602">
        <v>1869</v>
      </c>
      <c r="M602">
        <v>45211</v>
      </c>
      <c r="N602" t="str">
        <v>High</v>
      </c>
      <c r="O602" t="str">
        <v>Government</v>
      </c>
      <c r="P602">
        <v>0.24</v>
      </c>
    </row>
    <row r="603" spans="3:16" x14ac:dyDescent="0.25">
      <c r="C603">
        <v>14619</v>
      </c>
      <c r="D603" t="str">
        <v>Spain</v>
      </c>
      <c r="E603" t="str">
        <v>VTT</v>
      </c>
      <c r="F603">
        <v>1916</v>
      </c>
      <c r="G603">
        <v>250</v>
      </c>
      <c r="H603">
        <v>12</v>
      </c>
      <c r="I603">
        <v>22992</v>
      </c>
      <c r="J603" t="str">
        <v>No</v>
      </c>
      <c r="K603">
        <v>689.76</v>
      </c>
      <c r="L603">
        <v>16554.240000000002</v>
      </c>
      <c r="M603">
        <v>45213</v>
      </c>
      <c r="N603" t="str">
        <v>Low</v>
      </c>
      <c r="O603" t="str">
        <v>Channel Partners</v>
      </c>
      <c r="P603">
        <v>0.22</v>
      </c>
    </row>
    <row r="604" spans="3:16" x14ac:dyDescent="0.25">
      <c r="C604">
        <v>68622</v>
      </c>
      <c r="D604" t="str">
        <v>Ireland</v>
      </c>
      <c r="E604" t="str">
        <v>VTT</v>
      </c>
      <c r="F604">
        <v>280</v>
      </c>
      <c r="G604">
        <v>250</v>
      </c>
      <c r="H604">
        <v>7</v>
      </c>
      <c r="I604">
        <v>1960</v>
      </c>
      <c r="J604" t="str">
        <v>Yes</v>
      </c>
      <c r="K604">
        <v>274.39999999999998</v>
      </c>
      <c r="L604">
        <v>285.59999999999991</v>
      </c>
      <c r="M604">
        <v>45214</v>
      </c>
      <c r="N604" t="str">
        <v>High</v>
      </c>
      <c r="O604" t="str">
        <v>Government</v>
      </c>
      <c r="P604">
        <v>0.18</v>
      </c>
    </row>
    <row r="605" spans="3:16" x14ac:dyDescent="0.25">
      <c r="C605">
        <v>97619</v>
      </c>
      <c r="D605" t="str">
        <v>Ireland</v>
      </c>
      <c r="E605" t="str">
        <v>VTT</v>
      </c>
      <c r="F605">
        <v>1940</v>
      </c>
      <c r="G605">
        <v>250</v>
      </c>
      <c r="H605">
        <v>350</v>
      </c>
      <c r="I605">
        <v>679000</v>
      </c>
      <c r="J605" t="str">
        <v>Yes</v>
      </c>
      <c r="K605">
        <v>13580</v>
      </c>
      <c r="L605">
        <v>161020</v>
      </c>
      <c r="M605">
        <v>45217</v>
      </c>
      <c r="N605" t="str">
        <v>Low</v>
      </c>
      <c r="O605" t="str">
        <v>Government</v>
      </c>
      <c r="P605">
        <v>0.18</v>
      </c>
    </row>
    <row r="606" spans="3:16" x14ac:dyDescent="0.25">
      <c r="C606">
        <v>91260</v>
      </c>
      <c r="D606" t="str">
        <v>Netherlands</v>
      </c>
      <c r="E606" t="str">
        <v>VTT</v>
      </c>
      <c r="F606">
        <v>1817</v>
      </c>
      <c r="G606">
        <v>250</v>
      </c>
      <c r="H606">
        <v>20</v>
      </c>
      <c r="I606">
        <v>36340</v>
      </c>
      <c r="J606" t="str">
        <v>Yes</v>
      </c>
      <c r="K606">
        <v>0</v>
      </c>
      <c r="L606">
        <v>18170</v>
      </c>
      <c r="M606">
        <v>45220</v>
      </c>
      <c r="N606" t="str">
        <v>None</v>
      </c>
      <c r="O606" t="str">
        <v>Government</v>
      </c>
      <c r="P606">
        <v>0.2</v>
      </c>
    </row>
    <row r="607" spans="3:16" x14ac:dyDescent="0.25">
      <c r="C607">
        <v>59600</v>
      </c>
      <c r="D607" t="str">
        <v>Netherlands</v>
      </c>
      <c r="E607" t="str">
        <v>VTT</v>
      </c>
      <c r="F607">
        <v>1496</v>
      </c>
      <c r="G607">
        <v>250</v>
      </c>
      <c r="H607">
        <v>300</v>
      </c>
      <c r="I607">
        <v>448800</v>
      </c>
      <c r="J607" t="str">
        <v>Yes</v>
      </c>
      <c r="K607">
        <v>62832</v>
      </c>
      <c r="L607">
        <v>11968</v>
      </c>
      <c r="M607">
        <v>45222</v>
      </c>
      <c r="N607" t="str">
        <v>High</v>
      </c>
      <c r="O607" t="str">
        <v>Small Business</v>
      </c>
      <c r="P607">
        <v>0.2</v>
      </c>
    </row>
    <row r="608" spans="3:16" x14ac:dyDescent="0.25">
      <c r="C608">
        <v>62363</v>
      </c>
      <c r="D608" t="str">
        <v>Germany</v>
      </c>
      <c r="E608" t="str">
        <v>VTT</v>
      </c>
      <c r="F608">
        <v>422</v>
      </c>
      <c r="G608">
        <v>250</v>
      </c>
      <c r="H608">
        <v>350</v>
      </c>
      <c r="I608">
        <v>147700</v>
      </c>
      <c r="J608" t="str">
        <v>Yes</v>
      </c>
      <c r="K608">
        <v>11816</v>
      </c>
      <c r="L608">
        <v>26164</v>
      </c>
      <c r="M608">
        <v>45224</v>
      </c>
      <c r="N608" t="str">
        <v>Medium</v>
      </c>
      <c r="O608" t="str">
        <v>Government</v>
      </c>
      <c r="P608">
        <v>0.19</v>
      </c>
    </row>
    <row r="609" spans="3:16" x14ac:dyDescent="0.25">
      <c r="C609">
        <v>42771</v>
      </c>
      <c r="D609" t="str">
        <v>Spain</v>
      </c>
      <c r="E609" t="str">
        <v>VTT</v>
      </c>
      <c r="F609">
        <v>432</v>
      </c>
      <c r="G609">
        <v>250</v>
      </c>
      <c r="H609">
        <v>300</v>
      </c>
      <c r="I609">
        <v>129600</v>
      </c>
      <c r="J609" t="str">
        <v>No</v>
      </c>
      <c r="K609">
        <v>12960</v>
      </c>
      <c r="L609">
        <v>8640</v>
      </c>
      <c r="M609">
        <v>45235</v>
      </c>
      <c r="N609" t="str">
        <v>High</v>
      </c>
      <c r="O609" t="str">
        <v>Small Business</v>
      </c>
      <c r="P609">
        <v>0.22</v>
      </c>
    </row>
    <row r="610" spans="3:16" x14ac:dyDescent="0.25">
      <c r="C610">
        <v>41743</v>
      </c>
      <c r="D610" t="str">
        <v>Netherlands</v>
      </c>
      <c r="E610" t="str">
        <v>VTT</v>
      </c>
      <c r="F610">
        <v>1326</v>
      </c>
      <c r="G610">
        <v>250</v>
      </c>
      <c r="H610">
        <v>7</v>
      </c>
      <c r="I610">
        <v>9282</v>
      </c>
      <c r="J610" t="str">
        <v>Yes</v>
      </c>
      <c r="K610">
        <v>92.82</v>
      </c>
      <c r="L610">
        <v>2559.1800000000003</v>
      </c>
      <c r="M610">
        <v>45236</v>
      </c>
      <c r="N610" t="str">
        <v>Low</v>
      </c>
      <c r="O610" t="str">
        <v>Government</v>
      </c>
      <c r="P610">
        <v>0.2</v>
      </c>
    </row>
    <row r="611" spans="3:16" x14ac:dyDescent="0.25">
      <c r="C611">
        <v>97884</v>
      </c>
      <c r="D611" t="str">
        <v>Netherlands</v>
      </c>
      <c r="E611" t="str">
        <v>VTT</v>
      </c>
      <c r="F611">
        <v>2109</v>
      </c>
      <c r="G611">
        <v>250</v>
      </c>
      <c r="H611">
        <v>12</v>
      </c>
      <c r="I611">
        <v>25308</v>
      </c>
      <c r="J611" t="str">
        <v>No</v>
      </c>
      <c r="K611">
        <v>3036.96</v>
      </c>
      <c r="L611">
        <v>15944.04</v>
      </c>
      <c r="M611">
        <v>45243</v>
      </c>
      <c r="N611" t="str">
        <v>High</v>
      </c>
      <c r="O611" t="str">
        <v>Channel Partners</v>
      </c>
      <c r="P611">
        <v>0.2</v>
      </c>
    </row>
    <row r="612" spans="3:16" x14ac:dyDescent="0.25">
      <c r="C612">
        <v>95829</v>
      </c>
      <c r="D612" t="str">
        <v>Germany</v>
      </c>
      <c r="E612" t="str">
        <v>VTT</v>
      </c>
      <c r="F612">
        <v>2297</v>
      </c>
      <c r="G612">
        <v>250</v>
      </c>
      <c r="H612">
        <v>20</v>
      </c>
      <c r="I612">
        <v>45940</v>
      </c>
      <c r="J612" t="str">
        <v>Yes</v>
      </c>
      <c r="K612">
        <v>2297</v>
      </c>
      <c r="L612">
        <v>20673</v>
      </c>
      <c r="M612">
        <v>45247</v>
      </c>
      <c r="N612" t="str">
        <v>Medium</v>
      </c>
      <c r="O612" t="str">
        <v>Government</v>
      </c>
      <c r="P612">
        <v>0.19</v>
      </c>
    </row>
    <row r="613" spans="3:16" x14ac:dyDescent="0.25">
      <c r="C613">
        <v>72365</v>
      </c>
      <c r="D613" t="str">
        <v>Ireland</v>
      </c>
      <c r="E613" t="str">
        <v>VTT</v>
      </c>
      <c r="F613">
        <v>1945</v>
      </c>
      <c r="G613">
        <v>250</v>
      </c>
      <c r="H613">
        <v>15</v>
      </c>
      <c r="I613">
        <v>29175</v>
      </c>
      <c r="J613" t="str">
        <v>No</v>
      </c>
      <c r="K613">
        <v>875.25</v>
      </c>
      <c r="L613">
        <v>8849.75</v>
      </c>
      <c r="M613">
        <v>45250</v>
      </c>
      <c r="N613" t="str">
        <v>Low</v>
      </c>
      <c r="O613" t="str">
        <v>Midmarket</v>
      </c>
      <c r="P613">
        <v>0.18</v>
      </c>
    </row>
    <row r="614" spans="3:16" x14ac:dyDescent="0.25">
      <c r="C614">
        <v>21885</v>
      </c>
      <c r="D614" t="str">
        <v>France</v>
      </c>
      <c r="E614" t="str">
        <v>VTT</v>
      </c>
      <c r="F614">
        <v>1734</v>
      </c>
      <c r="G614">
        <v>250</v>
      </c>
      <c r="H614">
        <v>12</v>
      </c>
      <c r="I614">
        <v>20808</v>
      </c>
      <c r="J614" t="str">
        <v>Yes</v>
      </c>
      <c r="K614">
        <v>2288.88</v>
      </c>
      <c r="L614">
        <v>13317.119999999999</v>
      </c>
      <c r="M614">
        <v>45266</v>
      </c>
      <c r="N614" t="str">
        <v>High</v>
      </c>
      <c r="O614" t="str">
        <v>Channel Partners</v>
      </c>
      <c r="P614">
        <v>0.23</v>
      </c>
    </row>
    <row r="615" spans="3:16" x14ac:dyDescent="0.25">
      <c r="C615">
        <v>28893</v>
      </c>
      <c r="D615" t="str">
        <v>France</v>
      </c>
      <c r="E615" t="str">
        <v>VTT</v>
      </c>
      <c r="F615">
        <v>2487</v>
      </c>
      <c r="G615">
        <v>250</v>
      </c>
      <c r="H615">
        <v>7</v>
      </c>
      <c r="I615">
        <v>17409</v>
      </c>
      <c r="J615" t="str">
        <v>No</v>
      </c>
      <c r="K615">
        <v>870.45</v>
      </c>
      <c r="L615">
        <v>4103.5499999999993</v>
      </c>
      <c r="M615">
        <v>45266</v>
      </c>
      <c r="N615" t="str">
        <v>Medium</v>
      </c>
      <c r="O615" t="str">
        <v>Government</v>
      </c>
      <c r="P615">
        <v>0.23</v>
      </c>
    </row>
    <row r="616" spans="3:16" x14ac:dyDescent="0.25">
      <c r="C616">
        <v>55250</v>
      </c>
      <c r="D616" t="str">
        <v>Italy</v>
      </c>
      <c r="E616" t="str">
        <v>VTT</v>
      </c>
      <c r="F616">
        <v>1956</v>
      </c>
      <c r="G616">
        <v>250</v>
      </c>
      <c r="H616">
        <v>12</v>
      </c>
      <c r="I616">
        <v>23472</v>
      </c>
      <c r="J616" t="str">
        <v>Yes</v>
      </c>
      <c r="K616">
        <v>2112.48</v>
      </c>
      <c r="L616">
        <v>15491.52</v>
      </c>
      <c r="M616">
        <v>45270</v>
      </c>
      <c r="N616" t="str">
        <v>Medium</v>
      </c>
      <c r="O616" t="str">
        <v>Channel Partners</v>
      </c>
      <c r="P616">
        <v>0.24</v>
      </c>
    </row>
    <row r="617" spans="3:16" x14ac:dyDescent="0.25">
      <c r="C617">
        <v>17233</v>
      </c>
      <c r="D617" t="str">
        <v>Netherlands</v>
      </c>
      <c r="E617" t="str">
        <v>VTT</v>
      </c>
      <c r="F617">
        <v>269</v>
      </c>
      <c r="G617">
        <v>250</v>
      </c>
      <c r="H617">
        <v>300</v>
      </c>
      <c r="I617">
        <v>80700</v>
      </c>
      <c r="J617" t="str">
        <v>No</v>
      </c>
      <c r="K617">
        <v>11298</v>
      </c>
      <c r="L617">
        <v>2152</v>
      </c>
      <c r="M617">
        <v>45274</v>
      </c>
      <c r="N617" t="str">
        <v>High</v>
      </c>
      <c r="O617" t="str">
        <v>Small Business</v>
      </c>
      <c r="P617">
        <v>0.2</v>
      </c>
    </row>
    <row r="618" spans="3:16" x14ac:dyDescent="0.25">
      <c r="C618">
        <v>87185</v>
      </c>
      <c r="D618" t="str">
        <v>Italy</v>
      </c>
      <c r="E618" t="str">
        <v>VTT</v>
      </c>
      <c r="F618">
        <v>1867</v>
      </c>
      <c r="G618">
        <v>250</v>
      </c>
      <c r="H618">
        <v>300</v>
      </c>
      <c r="I618">
        <v>560100</v>
      </c>
      <c r="J618" t="str">
        <v>Yes</v>
      </c>
      <c r="K618">
        <v>50409</v>
      </c>
      <c r="L618">
        <v>42941</v>
      </c>
      <c r="M618">
        <v>45276</v>
      </c>
      <c r="N618" t="str">
        <v>Medium</v>
      </c>
      <c r="O618" t="str">
        <v>Small Business</v>
      </c>
      <c r="P618">
        <v>0.24</v>
      </c>
    </row>
    <row r="619" spans="3:16" x14ac:dyDescent="0.25">
      <c r="C619">
        <v>93736</v>
      </c>
      <c r="D619" t="str">
        <v>Ireland</v>
      </c>
      <c r="E619" t="str">
        <v>VTT</v>
      </c>
      <c r="F619">
        <v>1221</v>
      </c>
      <c r="G619">
        <v>250</v>
      </c>
      <c r="H619">
        <v>300</v>
      </c>
      <c r="I619">
        <v>366300</v>
      </c>
      <c r="J619" t="str">
        <v>Yes</v>
      </c>
      <c r="K619">
        <v>21978</v>
      </c>
      <c r="L619">
        <v>39072</v>
      </c>
      <c r="M619">
        <v>45279</v>
      </c>
      <c r="N619" t="str">
        <v>Medium</v>
      </c>
      <c r="O619" t="str">
        <v>Small Business</v>
      </c>
      <c r="P619">
        <v>0.18</v>
      </c>
    </row>
    <row r="620" spans="3:16" x14ac:dyDescent="0.25">
      <c r="C620">
        <v>87513</v>
      </c>
      <c r="D620" t="str">
        <v>France</v>
      </c>
      <c r="E620" t="str">
        <v>VTT</v>
      </c>
      <c r="F620">
        <v>381</v>
      </c>
      <c r="G620">
        <v>250</v>
      </c>
      <c r="H620">
        <v>350</v>
      </c>
      <c r="I620">
        <v>133350</v>
      </c>
      <c r="J620" t="str">
        <v>Yes</v>
      </c>
      <c r="K620">
        <v>10668</v>
      </c>
      <c r="L620">
        <v>23622</v>
      </c>
      <c r="M620">
        <v>45280</v>
      </c>
      <c r="N620" t="str">
        <v>Medium</v>
      </c>
      <c r="O620" t="str">
        <v>Government</v>
      </c>
      <c r="P620">
        <v>0.23</v>
      </c>
    </row>
    <row r="621" spans="3:16" x14ac:dyDescent="0.25">
      <c r="C621">
        <v>57406</v>
      </c>
      <c r="D621" t="str">
        <v>France</v>
      </c>
      <c r="E621" t="str">
        <v>VTT</v>
      </c>
      <c r="F621">
        <v>2151</v>
      </c>
      <c r="G621">
        <v>250</v>
      </c>
      <c r="H621">
        <v>300</v>
      </c>
      <c r="I621">
        <v>645300</v>
      </c>
      <c r="J621" t="str">
        <v>Yes</v>
      </c>
      <c r="K621">
        <v>0</v>
      </c>
      <c r="L621">
        <v>107550</v>
      </c>
      <c r="M621">
        <v>45283</v>
      </c>
      <c r="N621" t="str">
        <v>None</v>
      </c>
      <c r="O621" t="str">
        <v>Small Business</v>
      </c>
      <c r="P621">
        <v>0.23</v>
      </c>
    </row>
    <row r="622" spans="3:16" x14ac:dyDescent="0.25">
      <c r="C622">
        <v>58413</v>
      </c>
      <c r="D622" t="str">
        <v>Netherlands</v>
      </c>
      <c r="E622" t="str">
        <v>VTT</v>
      </c>
      <c r="F622">
        <v>2529</v>
      </c>
      <c r="G622">
        <v>250</v>
      </c>
      <c r="H622">
        <v>125</v>
      </c>
      <c r="I622">
        <v>316125</v>
      </c>
      <c r="J622" t="str">
        <v>Yes</v>
      </c>
      <c r="K622">
        <v>31612.5</v>
      </c>
      <c r="L622">
        <v>-18967.5</v>
      </c>
      <c r="M622">
        <v>45284</v>
      </c>
      <c r="N622" t="str">
        <v>High</v>
      </c>
      <c r="O622" t="str">
        <v>Enterprise</v>
      </c>
      <c r="P622">
        <v>0.2</v>
      </c>
    </row>
    <row r="623" spans="3:16" x14ac:dyDescent="0.25">
      <c r="C623">
        <v>62932</v>
      </c>
      <c r="D623" t="str">
        <v>Ireland</v>
      </c>
      <c r="E623" t="str">
        <v>VTT</v>
      </c>
      <c r="F623">
        <v>1265</v>
      </c>
      <c r="G623">
        <v>250</v>
      </c>
      <c r="H623">
        <v>20</v>
      </c>
      <c r="I623">
        <v>25300</v>
      </c>
      <c r="J623" t="str">
        <v>No</v>
      </c>
      <c r="K623">
        <v>1265</v>
      </c>
      <c r="L623">
        <v>11385</v>
      </c>
      <c r="M623">
        <v>45289</v>
      </c>
      <c r="N623" t="str">
        <v>Medium</v>
      </c>
      <c r="O623" t="str">
        <v>Government</v>
      </c>
      <c r="P623">
        <v>0.18</v>
      </c>
    </row>
    <row r="624" spans="3:16" x14ac:dyDescent="0.25">
      <c r="C624">
        <v>61526</v>
      </c>
      <c r="D624" t="str">
        <v>France</v>
      </c>
      <c r="E624" t="str">
        <v>VTT</v>
      </c>
      <c r="F624">
        <v>1527</v>
      </c>
      <c r="G624">
        <v>250</v>
      </c>
      <c r="H624">
        <v>350</v>
      </c>
      <c r="I624">
        <v>534450</v>
      </c>
      <c r="J624" t="str">
        <v>Yes</v>
      </c>
      <c r="K624">
        <v>0</v>
      </c>
      <c r="L624">
        <v>137430</v>
      </c>
      <c r="M624">
        <v>45291</v>
      </c>
      <c r="N624" t="str">
        <v>None</v>
      </c>
      <c r="O624" t="str">
        <v>Government</v>
      </c>
      <c r="P624">
        <v>0.23</v>
      </c>
    </row>
    <row r="625" spans="3:16" x14ac:dyDescent="0.25">
      <c r="C625">
        <v>60601</v>
      </c>
      <c r="D625" t="str">
        <v>Ireland</v>
      </c>
      <c r="E625" t="str">
        <v>VTT</v>
      </c>
      <c r="F625">
        <v>877</v>
      </c>
      <c r="G625">
        <v>250</v>
      </c>
      <c r="H625">
        <v>125</v>
      </c>
      <c r="I625">
        <v>109625</v>
      </c>
      <c r="J625" t="str">
        <v>No</v>
      </c>
      <c r="K625">
        <v>9866.25</v>
      </c>
      <c r="L625">
        <v>-5481.25</v>
      </c>
      <c r="M625">
        <v>45293</v>
      </c>
      <c r="N625" t="str">
        <v>Medium</v>
      </c>
      <c r="O625" t="str">
        <v>Enterprise</v>
      </c>
      <c r="P625">
        <v>0.18</v>
      </c>
    </row>
    <row r="626" spans="3:16" x14ac:dyDescent="0.25">
      <c r="C626">
        <v>56221</v>
      </c>
      <c r="D626" t="str">
        <v>Spain</v>
      </c>
      <c r="E626" t="str">
        <v>VTT</v>
      </c>
      <c r="F626">
        <v>341</v>
      </c>
      <c r="G626">
        <v>250</v>
      </c>
      <c r="H626">
        <v>125</v>
      </c>
      <c r="I626">
        <v>42625</v>
      </c>
      <c r="J626" t="str">
        <v>Yes</v>
      </c>
      <c r="K626">
        <v>4262.5</v>
      </c>
      <c r="L626">
        <v>-2557.5</v>
      </c>
      <c r="M626">
        <v>45295</v>
      </c>
      <c r="N626" t="str">
        <v>High</v>
      </c>
      <c r="O626" t="str">
        <v>Enterprise</v>
      </c>
      <c r="P626">
        <v>0.22</v>
      </c>
    </row>
    <row r="627" spans="3:16" x14ac:dyDescent="0.25">
      <c r="C627">
        <v>56167</v>
      </c>
      <c r="D627" t="str">
        <v>Spain</v>
      </c>
      <c r="E627" t="str">
        <v>VTT</v>
      </c>
      <c r="F627">
        <v>2689</v>
      </c>
      <c r="G627">
        <v>250</v>
      </c>
      <c r="H627">
        <v>7</v>
      </c>
      <c r="I627">
        <v>18823</v>
      </c>
      <c r="J627" t="str">
        <v>No</v>
      </c>
      <c r="K627">
        <v>941.15</v>
      </c>
      <c r="L627">
        <v>4436.8499999999985</v>
      </c>
      <c r="M627">
        <v>45299</v>
      </c>
      <c r="N627" t="str">
        <v>Medium</v>
      </c>
      <c r="O627" t="str">
        <v>Government</v>
      </c>
      <c r="P627">
        <v>0.22</v>
      </c>
    </row>
    <row r="628" spans="3:16" x14ac:dyDescent="0.25">
      <c r="C628">
        <v>63881</v>
      </c>
      <c r="D628" t="str">
        <v>Germany</v>
      </c>
      <c r="E628" t="str">
        <v>VTT</v>
      </c>
      <c r="F628">
        <v>214</v>
      </c>
      <c r="G628">
        <v>250</v>
      </c>
      <c r="H628">
        <v>300</v>
      </c>
      <c r="I628">
        <v>64200</v>
      </c>
      <c r="J628" t="str">
        <v>Yes</v>
      </c>
      <c r="K628">
        <v>1284</v>
      </c>
      <c r="L628">
        <v>9416</v>
      </c>
      <c r="M628">
        <v>45299</v>
      </c>
      <c r="N628" t="str">
        <v>Low</v>
      </c>
      <c r="O628" t="str">
        <v>Small Business</v>
      </c>
      <c r="P628">
        <v>0.19</v>
      </c>
    </row>
    <row r="629" spans="3:16" x14ac:dyDescent="0.25">
      <c r="C629">
        <v>86993</v>
      </c>
      <c r="D629" t="str">
        <v>Spain</v>
      </c>
      <c r="E629" t="str">
        <v>VTT</v>
      </c>
      <c r="F629">
        <v>1514</v>
      </c>
      <c r="G629">
        <v>250</v>
      </c>
      <c r="H629">
        <v>15</v>
      </c>
      <c r="I629">
        <v>22710</v>
      </c>
      <c r="J629" t="str">
        <v>No</v>
      </c>
      <c r="K629">
        <v>908.4</v>
      </c>
      <c r="L629">
        <v>6661.5999999999985</v>
      </c>
      <c r="M629">
        <v>45300</v>
      </c>
      <c r="N629" t="str">
        <v>Low</v>
      </c>
      <c r="O629" t="str">
        <v>Midmarket</v>
      </c>
      <c r="P629">
        <v>0.22</v>
      </c>
    </row>
    <row r="630" spans="3:16" x14ac:dyDescent="0.25">
      <c r="C630">
        <v>30484</v>
      </c>
      <c r="D630" t="str">
        <v>France</v>
      </c>
      <c r="E630" t="str">
        <v>VTT</v>
      </c>
      <c r="F630">
        <v>293</v>
      </c>
      <c r="G630">
        <v>250</v>
      </c>
      <c r="H630">
        <v>20</v>
      </c>
      <c r="I630">
        <v>5860</v>
      </c>
      <c r="J630" t="str">
        <v>Yes</v>
      </c>
      <c r="K630">
        <v>879</v>
      </c>
      <c r="L630">
        <v>2051</v>
      </c>
      <c r="M630">
        <v>45304</v>
      </c>
      <c r="N630" t="str">
        <v>High</v>
      </c>
      <c r="O630" t="str">
        <v>Government</v>
      </c>
      <c r="P630">
        <v>0.23</v>
      </c>
    </row>
    <row r="631" spans="3:16" x14ac:dyDescent="0.25">
      <c r="C631">
        <v>31073</v>
      </c>
      <c r="D631" t="str">
        <v>Ireland</v>
      </c>
      <c r="E631" t="str">
        <v>VTT</v>
      </c>
      <c r="F631">
        <v>662</v>
      </c>
      <c r="G631">
        <v>250</v>
      </c>
      <c r="H631">
        <v>125</v>
      </c>
      <c r="I631">
        <v>82750</v>
      </c>
      <c r="J631" t="str">
        <v>No</v>
      </c>
      <c r="K631">
        <v>1655</v>
      </c>
      <c r="L631">
        <v>1655</v>
      </c>
      <c r="M631">
        <v>45304</v>
      </c>
      <c r="N631" t="str">
        <v>Low</v>
      </c>
      <c r="O631" t="str">
        <v>Enterprise</v>
      </c>
      <c r="P631">
        <v>0.18</v>
      </c>
    </row>
    <row r="632" spans="3:16" x14ac:dyDescent="0.25">
      <c r="C632">
        <v>76952</v>
      </c>
      <c r="D632" t="str">
        <v>Italy</v>
      </c>
      <c r="E632" t="str">
        <v>VTT</v>
      </c>
      <c r="F632">
        <v>2541</v>
      </c>
      <c r="G632">
        <v>250</v>
      </c>
      <c r="H632">
        <v>300</v>
      </c>
      <c r="I632">
        <v>762300</v>
      </c>
      <c r="J632" t="str">
        <v>Yes</v>
      </c>
      <c r="K632">
        <v>106722</v>
      </c>
      <c r="L632">
        <v>20328</v>
      </c>
      <c r="M632">
        <v>45305</v>
      </c>
      <c r="N632" t="str">
        <v>High</v>
      </c>
      <c r="O632" t="str">
        <v>Small Business</v>
      </c>
      <c r="P632">
        <v>0.24</v>
      </c>
    </row>
    <row r="633" spans="3:16" x14ac:dyDescent="0.25">
      <c r="C633">
        <v>32859</v>
      </c>
      <c r="D633" t="str">
        <v>Germany</v>
      </c>
      <c r="E633" t="str">
        <v>VTT</v>
      </c>
      <c r="F633">
        <v>2877</v>
      </c>
      <c r="G633">
        <v>250</v>
      </c>
      <c r="H633">
        <v>350</v>
      </c>
      <c r="I633">
        <v>1006950</v>
      </c>
      <c r="J633" t="str">
        <v>Yes</v>
      </c>
      <c r="K633">
        <v>20139</v>
      </c>
      <c r="L633">
        <v>238791</v>
      </c>
      <c r="M633">
        <v>45314</v>
      </c>
      <c r="N633" t="str">
        <v>Low</v>
      </c>
      <c r="O633" t="str">
        <v>Government</v>
      </c>
      <c r="P633">
        <v>0.19</v>
      </c>
    </row>
    <row r="634" spans="3:16" x14ac:dyDescent="0.25">
      <c r="C634">
        <v>68421</v>
      </c>
      <c r="D634" t="str">
        <v>Italy</v>
      </c>
      <c r="E634" t="str">
        <v>VTT</v>
      </c>
      <c r="F634">
        <v>1351.5</v>
      </c>
      <c r="G634">
        <v>250</v>
      </c>
      <c r="H634">
        <v>350</v>
      </c>
      <c r="I634">
        <v>473025</v>
      </c>
      <c r="J634" t="str">
        <v>Yes</v>
      </c>
      <c r="K634">
        <v>42572.25</v>
      </c>
      <c r="L634">
        <v>79062.75</v>
      </c>
      <c r="M634">
        <v>45321</v>
      </c>
      <c r="N634" t="str">
        <v>Medium</v>
      </c>
      <c r="O634" t="str">
        <v>Government</v>
      </c>
      <c r="P634">
        <v>0.24</v>
      </c>
    </row>
    <row r="635" spans="3:16" x14ac:dyDescent="0.25">
      <c r="C635">
        <v>87160</v>
      </c>
      <c r="D635" t="str">
        <v>Netherlands</v>
      </c>
      <c r="E635" t="str">
        <v>VTT</v>
      </c>
      <c r="F635">
        <v>3244.5</v>
      </c>
      <c r="G635">
        <v>250</v>
      </c>
      <c r="H635">
        <v>12</v>
      </c>
      <c r="I635">
        <v>38934</v>
      </c>
      <c r="J635" t="str">
        <v>Yes</v>
      </c>
      <c r="K635">
        <v>2725.38</v>
      </c>
      <c r="L635">
        <v>26475.120000000003</v>
      </c>
      <c r="M635">
        <v>45323</v>
      </c>
      <c r="N635" t="str">
        <v>Medium</v>
      </c>
      <c r="O635" t="str">
        <v>Channel Partners</v>
      </c>
      <c r="P635">
        <v>0.2</v>
      </c>
    </row>
    <row r="636" spans="3:16" x14ac:dyDescent="0.25">
      <c r="C636">
        <v>82882</v>
      </c>
      <c r="D636" t="str">
        <v>Netherlands</v>
      </c>
      <c r="E636" t="str">
        <v>VTT</v>
      </c>
      <c r="F636">
        <v>1583</v>
      </c>
      <c r="G636">
        <v>250</v>
      </c>
      <c r="H636">
        <v>125</v>
      </c>
      <c r="I636">
        <v>197875</v>
      </c>
      <c r="J636" t="str">
        <v>No</v>
      </c>
      <c r="K636">
        <v>25723.75</v>
      </c>
      <c r="L636">
        <v>-17808.75</v>
      </c>
      <c r="M636">
        <v>45326</v>
      </c>
      <c r="N636" t="str">
        <v>High</v>
      </c>
      <c r="O636" t="str">
        <v>Enterprise</v>
      </c>
      <c r="P636">
        <v>0.2</v>
      </c>
    </row>
    <row r="637" spans="3:16" x14ac:dyDescent="0.25">
      <c r="C637">
        <v>72160</v>
      </c>
      <c r="D637" t="str">
        <v>Netherlands</v>
      </c>
      <c r="E637" t="str">
        <v>VTT</v>
      </c>
      <c r="F637">
        <v>2935</v>
      </c>
      <c r="G637">
        <v>250</v>
      </c>
      <c r="H637">
        <v>20</v>
      </c>
      <c r="I637">
        <v>58700</v>
      </c>
      <c r="J637" t="str">
        <v>Yes</v>
      </c>
      <c r="K637">
        <v>6457</v>
      </c>
      <c r="L637">
        <v>22893</v>
      </c>
      <c r="M637">
        <v>45328</v>
      </c>
      <c r="N637" t="str">
        <v>High</v>
      </c>
      <c r="O637" t="str">
        <v>Government</v>
      </c>
      <c r="P637">
        <v>0.2</v>
      </c>
    </row>
    <row r="638" spans="3:16" x14ac:dyDescent="0.25">
      <c r="C638">
        <v>56028</v>
      </c>
      <c r="D638" t="str">
        <v>France</v>
      </c>
      <c r="E638" t="str">
        <v>VTT</v>
      </c>
      <c r="F638">
        <v>1738.5</v>
      </c>
      <c r="G638">
        <v>250</v>
      </c>
      <c r="H638">
        <v>12</v>
      </c>
      <c r="I638">
        <v>20862</v>
      </c>
      <c r="J638" t="str">
        <v>Yes</v>
      </c>
      <c r="K638">
        <v>1460.34</v>
      </c>
      <c r="L638">
        <v>14186.16</v>
      </c>
      <c r="M638">
        <v>45330</v>
      </c>
      <c r="N638" t="str">
        <v>Medium</v>
      </c>
      <c r="O638" t="str">
        <v>Channel Partners</v>
      </c>
      <c r="P638">
        <v>0.23</v>
      </c>
    </row>
    <row r="639" spans="3:16" x14ac:dyDescent="0.25">
      <c r="C639">
        <v>23603</v>
      </c>
      <c r="D639" t="str">
        <v>Netherlands</v>
      </c>
      <c r="E639" t="str">
        <v>VTT</v>
      </c>
      <c r="F639">
        <v>865.5</v>
      </c>
      <c r="G639">
        <v>250</v>
      </c>
      <c r="H639">
        <v>20</v>
      </c>
      <c r="I639">
        <v>17310</v>
      </c>
      <c r="J639" t="str">
        <v>Yes</v>
      </c>
      <c r="K639">
        <v>2596.5</v>
      </c>
      <c r="L639">
        <v>6058.5</v>
      </c>
      <c r="M639">
        <v>45332</v>
      </c>
      <c r="N639" t="str">
        <v>High</v>
      </c>
      <c r="O639" t="str">
        <v>Government</v>
      </c>
      <c r="P639">
        <v>0.2</v>
      </c>
    </row>
    <row r="640" spans="3:16" x14ac:dyDescent="0.25">
      <c r="C640">
        <v>62799</v>
      </c>
      <c r="D640" t="str">
        <v>Spain</v>
      </c>
      <c r="E640" t="str">
        <v>VTT</v>
      </c>
      <c r="F640">
        <v>494</v>
      </c>
      <c r="G640">
        <v>250</v>
      </c>
      <c r="H640">
        <v>300</v>
      </c>
      <c r="I640">
        <v>148200</v>
      </c>
      <c r="J640" t="str">
        <v>No</v>
      </c>
      <c r="K640">
        <v>1482</v>
      </c>
      <c r="L640">
        <v>23218</v>
      </c>
      <c r="M640">
        <v>45333</v>
      </c>
      <c r="N640" t="str">
        <v>Low</v>
      </c>
      <c r="O640" t="str">
        <v>Small Business</v>
      </c>
      <c r="P640">
        <v>0.22</v>
      </c>
    </row>
    <row r="641" spans="3:16" x14ac:dyDescent="0.25">
      <c r="C641">
        <v>68602</v>
      </c>
      <c r="D641" t="str">
        <v>Spain</v>
      </c>
      <c r="E641" t="str">
        <v>VTT</v>
      </c>
      <c r="F641">
        <v>492</v>
      </c>
      <c r="G641">
        <v>250</v>
      </c>
      <c r="H641">
        <v>15</v>
      </c>
      <c r="I641">
        <v>7380</v>
      </c>
      <c r="J641" t="str">
        <v>Yes</v>
      </c>
      <c r="K641">
        <v>1107</v>
      </c>
      <c r="L641">
        <v>1353</v>
      </c>
      <c r="M641">
        <v>45337</v>
      </c>
      <c r="N641" t="str">
        <v>High</v>
      </c>
      <c r="O641" t="str">
        <v>Midmarket</v>
      </c>
      <c r="P641">
        <v>0.22</v>
      </c>
    </row>
    <row r="642" spans="3:16" x14ac:dyDescent="0.25">
      <c r="C642">
        <v>96568</v>
      </c>
      <c r="D642" t="str">
        <v>Netherlands</v>
      </c>
      <c r="E642" t="str">
        <v>VTT</v>
      </c>
      <c r="F642">
        <v>1874</v>
      </c>
      <c r="G642">
        <v>250</v>
      </c>
      <c r="H642">
        <v>300</v>
      </c>
      <c r="I642">
        <v>562200</v>
      </c>
      <c r="J642" t="str">
        <v>Yes</v>
      </c>
      <c r="K642">
        <v>16866</v>
      </c>
      <c r="L642">
        <v>76834</v>
      </c>
      <c r="M642">
        <v>45344</v>
      </c>
      <c r="N642" t="str">
        <v>Low</v>
      </c>
      <c r="O642" t="str">
        <v>Small Business</v>
      </c>
      <c r="P642">
        <v>0.2</v>
      </c>
    </row>
    <row r="643" spans="3:16" x14ac:dyDescent="0.25">
      <c r="C643">
        <v>67588</v>
      </c>
      <c r="D643" t="str">
        <v>France</v>
      </c>
      <c r="E643" t="str">
        <v>VTT</v>
      </c>
      <c r="F643">
        <v>1281</v>
      </c>
      <c r="G643">
        <v>250</v>
      </c>
      <c r="H643">
        <v>350</v>
      </c>
      <c r="I643">
        <v>448350</v>
      </c>
      <c r="J643" t="str">
        <v>No</v>
      </c>
      <c r="K643">
        <v>62769</v>
      </c>
      <c r="L643">
        <v>52521</v>
      </c>
      <c r="M643">
        <v>45349</v>
      </c>
      <c r="N643" t="str">
        <v>High</v>
      </c>
      <c r="O643" t="str">
        <v>Government</v>
      </c>
      <c r="P643">
        <v>0.23</v>
      </c>
    </row>
    <row r="644" spans="3:16" x14ac:dyDescent="0.25">
      <c r="C644">
        <v>68987</v>
      </c>
      <c r="D644" t="str">
        <v>Italy</v>
      </c>
      <c r="E644" t="str">
        <v>VTT</v>
      </c>
      <c r="F644">
        <v>436.5</v>
      </c>
      <c r="G644">
        <v>250</v>
      </c>
      <c r="H644">
        <v>20</v>
      </c>
      <c r="I644">
        <v>8730</v>
      </c>
      <c r="J644" t="str">
        <v>No</v>
      </c>
      <c r="K644">
        <v>698.40000000000009</v>
      </c>
      <c r="L644">
        <v>3666.5999999999995</v>
      </c>
      <c r="M644">
        <v>45362</v>
      </c>
      <c r="N644" t="str">
        <v>Medium</v>
      </c>
      <c r="O644" t="str">
        <v>Government</v>
      </c>
      <c r="P644">
        <v>0.24</v>
      </c>
    </row>
    <row r="645" spans="3:16" x14ac:dyDescent="0.25">
      <c r="C645">
        <v>14872</v>
      </c>
      <c r="D645" t="str">
        <v>Italy</v>
      </c>
      <c r="E645" t="str">
        <v>VTT</v>
      </c>
      <c r="F645">
        <v>266</v>
      </c>
      <c r="G645">
        <v>250</v>
      </c>
      <c r="H645">
        <v>350</v>
      </c>
      <c r="I645">
        <v>93100</v>
      </c>
      <c r="J645" t="str">
        <v>No</v>
      </c>
      <c r="K645">
        <v>1862</v>
      </c>
      <c r="L645">
        <v>22078</v>
      </c>
      <c r="M645">
        <v>45367</v>
      </c>
      <c r="N645" t="str">
        <v>Low</v>
      </c>
      <c r="O645" t="str">
        <v>Government</v>
      </c>
      <c r="P645">
        <v>0.24</v>
      </c>
    </row>
    <row r="646" spans="3:16" x14ac:dyDescent="0.25">
      <c r="C646">
        <v>95518</v>
      </c>
      <c r="D646" t="str">
        <v>France</v>
      </c>
      <c r="E646" t="str">
        <v>VTT</v>
      </c>
      <c r="F646">
        <v>2177</v>
      </c>
      <c r="G646">
        <v>250</v>
      </c>
      <c r="H646">
        <v>350</v>
      </c>
      <c r="I646">
        <v>761950</v>
      </c>
      <c r="J646" t="str">
        <v>No</v>
      </c>
      <c r="K646">
        <v>30478</v>
      </c>
      <c r="L646">
        <v>165452</v>
      </c>
      <c r="M646">
        <v>45372</v>
      </c>
      <c r="N646" t="str">
        <v>Low</v>
      </c>
      <c r="O646" t="str">
        <v>Government</v>
      </c>
      <c r="P646">
        <v>0.23</v>
      </c>
    </row>
    <row r="647" spans="3:16" x14ac:dyDescent="0.25">
      <c r="C647">
        <v>38909</v>
      </c>
      <c r="D647" t="str">
        <v>Ireland</v>
      </c>
      <c r="E647" t="str">
        <v>VTT</v>
      </c>
      <c r="F647">
        <v>2215</v>
      </c>
      <c r="G647">
        <v>250</v>
      </c>
      <c r="H647">
        <v>12</v>
      </c>
      <c r="I647">
        <v>26580</v>
      </c>
      <c r="J647" t="str">
        <v>No</v>
      </c>
      <c r="K647">
        <v>1860.6</v>
      </c>
      <c r="L647">
        <v>18074.400000000001</v>
      </c>
      <c r="M647">
        <v>45375</v>
      </c>
      <c r="N647" t="str">
        <v>Medium</v>
      </c>
      <c r="O647" t="str">
        <v>Channel Partners</v>
      </c>
      <c r="P647">
        <v>0.18</v>
      </c>
    </row>
    <row r="648" spans="3:16" x14ac:dyDescent="0.25">
      <c r="C648">
        <v>90536</v>
      </c>
      <c r="D648" t="str">
        <v>Germany</v>
      </c>
      <c r="E648" t="str">
        <v>VTT</v>
      </c>
      <c r="F648">
        <v>2659</v>
      </c>
      <c r="G648">
        <v>250</v>
      </c>
      <c r="H648">
        <v>300</v>
      </c>
      <c r="I648">
        <v>797700</v>
      </c>
      <c r="J648" t="str">
        <v>No</v>
      </c>
      <c r="K648">
        <v>71793</v>
      </c>
      <c r="L648">
        <v>61157</v>
      </c>
      <c r="M648">
        <v>45383</v>
      </c>
      <c r="N648" t="str">
        <v>Medium</v>
      </c>
      <c r="O648" t="str">
        <v>Small Business</v>
      </c>
      <c r="P648">
        <v>0.19</v>
      </c>
    </row>
    <row r="649" spans="3:16" x14ac:dyDescent="0.25">
      <c r="C649">
        <v>31826</v>
      </c>
      <c r="D649" t="str">
        <v>Ireland</v>
      </c>
      <c r="E649" t="str">
        <v>VTT</v>
      </c>
      <c r="F649">
        <v>986</v>
      </c>
      <c r="G649">
        <v>250</v>
      </c>
      <c r="H649">
        <v>300</v>
      </c>
      <c r="I649">
        <v>295800</v>
      </c>
      <c r="J649" t="str">
        <v>Yes</v>
      </c>
      <c r="K649">
        <v>2958</v>
      </c>
      <c r="L649">
        <v>46342</v>
      </c>
      <c r="M649">
        <v>45388</v>
      </c>
      <c r="N649" t="str">
        <v>Low</v>
      </c>
      <c r="O649" t="str">
        <v>Small Business</v>
      </c>
      <c r="P649">
        <v>0.18</v>
      </c>
    </row>
    <row r="650" spans="3:16" x14ac:dyDescent="0.25">
      <c r="C650">
        <v>62898</v>
      </c>
      <c r="D650" t="str">
        <v>France</v>
      </c>
      <c r="E650" t="str">
        <v>VTT</v>
      </c>
      <c r="F650">
        <v>1227</v>
      </c>
      <c r="G650">
        <v>250</v>
      </c>
      <c r="H650">
        <v>15</v>
      </c>
      <c r="I650">
        <v>18405</v>
      </c>
      <c r="J650" t="str">
        <v>No</v>
      </c>
      <c r="K650">
        <v>1656.45</v>
      </c>
      <c r="L650">
        <v>4478.5499999999993</v>
      </c>
      <c r="M650">
        <v>45396</v>
      </c>
      <c r="N650" t="str">
        <v>Medium</v>
      </c>
      <c r="O650" t="str">
        <v>Midmarket</v>
      </c>
      <c r="P650">
        <v>0.23</v>
      </c>
    </row>
    <row r="651" spans="3:16" x14ac:dyDescent="0.25">
      <c r="C651">
        <v>26659</v>
      </c>
      <c r="D651" t="str">
        <v>Ireland</v>
      </c>
      <c r="E651" t="str">
        <v>VTT</v>
      </c>
      <c r="F651">
        <v>727</v>
      </c>
      <c r="G651">
        <v>250</v>
      </c>
      <c r="H651">
        <v>125</v>
      </c>
      <c r="I651">
        <v>90875</v>
      </c>
      <c r="J651" t="str">
        <v>Yes</v>
      </c>
      <c r="K651">
        <v>908.75</v>
      </c>
      <c r="L651">
        <v>2726.25</v>
      </c>
      <c r="M651">
        <v>45397</v>
      </c>
      <c r="N651" t="str">
        <v>Low</v>
      </c>
      <c r="O651" t="str">
        <v>Enterprise</v>
      </c>
      <c r="P651">
        <v>0.18</v>
      </c>
    </row>
    <row r="652" spans="3:16" x14ac:dyDescent="0.25">
      <c r="C652">
        <v>87427</v>
      </c>
      <c r="D652" t="str">
        <v>Ireland</v>
      </c>
      <c r="E652" t="str">
        <v>VTT</v>
      </c>
      <c r="F652">
        <v>2387</v>
      </c>
      <c r="G652">
        <v>250</v>
      </c>
      <c r="H652">
        <v>125</v>
      </c>
      <c r="I652">
        <v>298375</v>
      </c>
      <c r="J652" t="str">
        <v>No</v>
      </c>
      <c r="K652">
        <v>35805</v>
      </c>
      <c r="L652">
        <v>-23870</v>
      </c>
      <c r="M652">
        <v>45401</v>
      </c>
      <c r="N652" t="str">
        <v>High</v>
      </c>
      <c r="O652" t="str">
        <v>Enterprise</v>
      </c>
      <c r="P652">
        <v>0.18</v>
      </c>
    </row>
    <row r="653" spans="3:16" x14ac:dyDescent="0.25">
      <c r="C653">
        <v>40760</v>
      </c>
      <c r="D653" t="str">
        <v>Germany</v>
      </c>
      <c r="E653" t="str">
        <v>VTT</v>
      </c>
      <c r="F653">
        <v>1570</v>
      </c>
      <c r="G653">
        <v>250</v>
      </c>
      <c r="H653">
        <v>125</v>
      </c>
      <c r="I653">
        <v>196250</v>
      </c>
      <c r="J653" t="str">
        <v>Yes</v>
      </c>
      <c r="K653">
        <v>5887.5</v>
      </c>
      <c r="L653">
        <v>1962.5</v>
      </c>
      <c r="M653">
        <v>45408</v>
      </c>
      <c r="N653" t="str">
        <v>Low</v>
      </c>
      <c r="O653" t="str">
        <v>Enterprise</v>
      </c>
      <c r="P653">
        <v>0.19</v>
      </c>
    </row>
    <row r="654" spans="3:16" x14ac:dyDescent="0.25">
      <c r="C654">
        <v>34298</v>
      </c>
      <c r="D654" t="str">
        <v>Italy</v>
      </c>
      <c r="E654" t="str">
        <v>VTT</v>
      </c>
      <c r="F654">
        <v>1010</v>
      </c>
      <c r="G654">
        <v>250</v>
      </c>
      <c r="H654">
        <v>300</v>
      </c>
      <c r="I654">
        <v>303000</v>
      </c>
      <c r="J654" t="str">
        <v>Yes</v>
      </c>
      <c r="K654">
        <v>42420</v>
      </c>
      <c r="L654">
        <v>8080</v>
      </c>
      <c r="M654">
        <v>45408</v>
      </c>
      <c r="N654" t="str">
        <v>High</v>
      </c>
      <c r="O654" t="str">
        <v>Small Business</v>
      </c>
      <c r="P654">
        <v>0.24</v>
      </c>
    </row>
    <row r="655" spans="3:16" x14ac:dyDescent="0.25">
      <c r="C655">
        <v>50027</v>
      </c>
      <c r="D655" t="str">
        <v>Ireland</v>
      </c>
      <c r="E655" t="str">
        <v>VTT</v>
      </c>
      <c r="F655">
        <v>570</v>
      </c>
      <c r="G655">
        <v>250</v>
      </c>
      <c r="H655">
        <v>7</v>
      </c>
      <c r="I655">
        <v>3990</v>
      </c>
      <c r="J655" t="str">
        <v>Yes</v>
      </c>
      <c r="K655">
        <v>199.5</v>
      </c>
      <c r="L655">
        <v>940.5</v>
      </c>
      <c r="M655">
        <v>45410</v>
      </c>
      <c r="N655" t="str">
        <v>Medium</v>
      </c>
      <c r="O655" t="str">
        <v>Government</v>
      </c>
      <c r="P655">
        <v>0.18</v>
      </c>
    </row>
    <row r="656" spans="3:16" x14ac:dyDescent="0.25">
      <c r="C656">
        <v>64056</v>
      </c>
      <c r="D656" t="str">
        <v>France</v>
      </c>
      <c r="E656" t="str">
        <v>VTT</v>
      </c>
      <c r="F656">
        <v>3874.5</v>
      </c>
      <c r="G656">
        <v>250</v>
      </c>
      <c r="H656">
        <v>15</v>
      </c>
      <c r="I656">
        <v>58117.5</v>
      </c>
      <c r="J656" t="str">
        <v>Yes</v>
      </c>
      <c r="K656">
        <v>6974.0999999999995</v>
      </c>
      <c r="L656">
        <v>12398.399999999998</v>
      </c>
      <c r="M656">
        <v>45412</v>
      </c>
      <c r="N656" t="str">
        <v>High</v>
      </c>
      <c r="O656" t="str">
        <v>Midmarket</v>
      </c>
      <c r="P656">
        <v>0.23</v>
      </c>
    </row>
    <row r="657" spans="3:16" x14ac:dyDescent="0.25">
      <c r="C657">
        <v>43820</v>
      </c>
      <c r="D657" t="str">
        <v>Netherlands</v>
      </c>
      <c r="E657" t="str">
        <v>VTT</v>
      </c>
      <c r="F657">
        <v>1582</v>
      </c>
      <c r="G657">
        <v>250</v>
      </c>
      <c r="H657">
        <v>7</v>
      </c>
      <c r="I657">
        <v>11074</v>
      </c>
      <c r="J657" t="str">
        <v>Yes</v>
      </c>
      <c r="K657">
        <v>775.18</v>
      </c>
      <c r="L657">
        <v>2388.8199999999997</v>
      </c>
      <c r="M657">
        <v>45414</v>
      </c>
      <c r="N657" t="str">
        <v>Medium</v>
      </c>
      <c r="O657" t="str">
        <v>Government</v>
      </c>
      <c r="P657">
        <v>0.2</v>
      </c>
    </row>
    <row r="658" spans="3:16" x14ac:dyDescent="0.25">
      <c r="C658">
        <v>50547</v>
      </c>
      <c r="D658" t="str">
        <v>Netherlands</v>
      </c>
      <c r="E658" t="str">
        <v>VTT</v>
      </c>
      <c r="F658">
        <v>943.5</v>
      </c>
      <c r="G658">
        <v>250</v>
      </c>
      <c r="H658">
        <v>350</v>
      </c>
      <c r="I658">
        <v>330225</v>
      </c>
      <c r="J658" t="str">
        <v>Yes</v>
      </c>
      <c r="K658">
        <v>3302.25</v>
      </c>
      <c r="L658">
        <v>81612.75</v>
      </c>
      <c r="M658">
        <v>45419</v>
      </c>
      <c r="N658" t="str">
        <v>Low</v>
      </c>
      <c r="O658" t="str">
        <v>Government</v>
      </c>
      <c r="P658">
        <v>0.2</v>
      </c>
    </row>
    <row r="659" spans="3:16" x14ac:dyDescent="0.25">
      <c r="C659">
        <v>23073</v>
      </c>
      <c r="D659" t="str">
        <v>Netherlands</v>
      </c>
      <c r="E659" t="str">
        <v>VTT</v>
      </c>
      <c r="F659">
        <v>623</v>
      </c>
      <c r="G659">
        <v>250</v>
      </c>
      <c r="H659">
        <v>350</v>
      </c>
      <c r="I659">
        <v>218050</v>
      </c>
      <c r="J659" t="str">
        <v>Yes</v>
      </c>
      <c r="K659">
        <v>26166</v>
      </c>
      <c r="L659">
        <v>29904</v>
      </c>
      <c r="M659">
        <v>45423</v>
      </c>
      <c r="N659" t="str">
        <v>High</v>
      </c>
      <c r="O659" t="str">
        <v>Government</v>
      </c>
      <c r="P659">
        <v>0.2</v>
      </c>
    </row>
    <row r="660" spans="3:16" x14ac:dyDescent="0.25">
      <c r="C660">
        <v>11851</v>
      </c>
      <c r="D660" t="str">
        <v>Ireland</v>
      </c>
      <c r="E660" t="str">
        <v>VTT</v>
      </c>
      <c r="F660">
        <v>2954</v>
      </c>
      <c r="G660">
        <v>250</v>
      </c>
      <c r="H660">
        <v>125</v>
      </c>
      <c r="I660">
        <v>369250</v>
      </c>
      <c r="J660" t="str">
        <v>Yes</v>
      </c>
      <c r="K660">
        <v>55387.5</v>
      </c>
      <c r="L660">
        <v>-40617.5</v>
      </c>
      <c r="M660">
        <v>45428</v>
      </c>
      <c r="N660" t="str">
        <v>High</v>
      </c>
      <c r="O660" t="str">
        <v>Enterprise</v>
      </c>
      <c r="P660">
        <v>0.18</v>
      </c>
    </row>
    <row r="661" spans="3:16" x14ac:dyDescent="0.25">
      <c r="C661">
        <v>98981</v>
      </c>
      <c r="D661" t="str">
        <v>France</v>
      </c>
      <c r="E661" t="str">
        <v>VTT</v>
      </c>
      <c r="F661">
        <v>2234</v>
      </c>
      <c r="G661">
        <v>250</v>
      </c>
      <c r="H661">
        <v>12</v>
      </c>
      <c r="I661">
        <v>26808</v>
      </c>
      <c r="J661" t="str">
        <v>No</v>
      </c>
      <c r="K661">
        <v>2412.7199999999998</v>
      </c>
      <c r="L661">
        <v>17693.28</v>
      </c>
      <c r="M661">
        <v>45433</v>
      </c>
      <c r="N661" t="str">
        <v>Medium</v>
      </c>
      <c r="O661" t="str">
        <v>Channel Partners</v>
      </c>
      <c r="P661">
        <v>0.23</v>
      </c>
    </row>
    <row r="662" spans="3:16" x14ac:dyDescent="0.25">
      <c r="C662">
        <v>41947</v>
      </c>
      <c r="D662" t="str">
        <v>Netherlands</v>
      </c>
      <c r="E662" t="str">
        <v>VTT</v>
      </c>
      <c r="F662">
        <v>1389</v>
      </c>
      <c r="G662">
        <v>250</v>
      </c>
      <c r="H662">
        <v>20</v>
      </c>
      <c r="I662">
        <v>27780</v>
      </c>
      <c r="J662" t="str">
        <v>Yes</v>
      </c>
      <c r="K662">
        <v>1389</v>
      </c>
      <c r="L662">
        <v>12501</v>
      </c>
      <c r="M662">
        <v>45439</v>
      </c>
      <c r="N662" t="str">
        <v>Medium</v>
      </c>
      <c r="O662" t="str">
        <v>Government</v>
      </c>
      <c r="P662">
        <v>0.2</v>
      </c>
    </row>
    <row r="663" spans="3:16" x14ac:dyDescent="0.25">
      <c r="C663">
        <v>58383</v>
      </c>
      <c r="D663" t="str">
        <v>Spain</v>
      </c>
      <c r="E663" t="str">
        <v>VTT</v>
      </c>
      <c r="F663">
        <v>1397</v>
      </c>
      <c r="G663">
        <v>250</v>
      </c>
      <c r="H663">
        <v>350</v>
      </c>
      <c r="I663">
        <v>488950</v>
      </c>
      <c r="J663" t="str">
        <v>No</v>
      </c>
      <c r="K663">
        <v>4889.5</v>
      </c>
      <c r="L663">
        <v>120840.5</v>
      </c>
      <c r="M663">
        <v>45441</v>
      </c>
      <c r="N663" t="str">
        <v>Low</v>
      </c>
      <c r="O663" t="str">
        <v>Government</v>
      </c>
      <c r="P663">
        <v>0.22</v>
      </c>
    </row>
    <row r="664" spans="3:16" x14ac:dyDescent="0.25">
      <c r="C664">
        <v>88111</v>
      </c>
      <c r="D664" t="str">
        <v>Spain</v>
      </c>
      <c r="E664" t="str">
        <v>VTT</v>
      </c>
      <c r="F664">
        <v>1123</v>
      </c>
      <c r="G664">
        <v>250</v>
      </c>
      <c r="H664">
        <v>20</v>
      </c>
      <c r="I664">
        <v>22460</v>
      </c>
      <c r="J664" t="str">
        <v>No</v>
      </c>
      <c r="K664">
        <v>1347.6</v>
      </c>
      <c r="L664">
        <v>9882.4000000000015</v>
      </c>
      <c r="M664">
        <v>45442</v>
      </c>
      <c r="N664" t="str">
        <v>Medium</v>
      </c>
      <c r="O664" t="str">
        <v>Government</v>
      </c>
      <c r="P664">
        <v>0.22</v>
      </c>
    </row>
    <row r="665" spans="3:16" x14ac:dyDescent="0.25">
      <c r="C665">
        <v>71831</v>
      </c>
      <c r="D665" t="str">
        <v>Germany</v>
      </c>
      <c r="E665" t="str">
        <v>VTT</v>
      </c>
      <c r="F665">
        <v>2838</v>
      </c>
      <c r="G665">
        <v>250</v>
      </c>
      <c r="H665">
        <v>12</v>
      </c>
      <c r="I665">
        <v>34056</v>
      </c>
      <c r="J665" t="str">
        <v>Yes</v>
      </c>
      <c r="K665">
        <v>0</v>
      </c>
      <c r="L665">
        <v>25542</v>
      </c>
      <c r="M665">
        <v>45442</v>
      </c>
      <c r="N665" t="str">
        <v>None</v>
      </c>
      <c r="O665" t="str">
        <v>Channel Partners</v>
      </c>
      <c r="P665">
        <v>0.19</v>
      </c>
    </row>
    <row r="666" spans="3:16" x14ac:dyDescent="0.25">
      <c r="C666">
        <v>67207</v>
      </c>
      <c r="D666" t="str">
        <v>France</v>
      </c>
      <c r="E666" t="str">
        <v>VTT</v>
      </c>
      <c r="F666">
        <v>574.5</v>
      </c>
      <c r="G666">
        <v>250</v>
      </c>
      <c r="H666">
        <v>350</v>
      </c>
      <c r="I666">
        <v>201075</v>
      </c>
      <c r="J666" t="str">
        <v>No</v>
      </c>
      <c r="K666">
        <v>16086</v>
      </c>
      <c r="L666">
        <v>35619</v>
      </c>
      <c r="M666">
        <v>45444</v>
      </c>
      <c r="N666" t="str">
        <v>Medium</v>
      </c>
      <c r="O666" t="str">
        <v>Government</v>
      </c>
      <c r="P666">
        <v>0.23</v>
      </c>
    </row>
    <row r="667" spans="3:16" x14ac:dyDescent="0.25">
      <c r="C667">
        <v>23721</v>
      </c>
      <c r="D667" t="str">
        <v>Spain</v>
      </c>
      <c r="E667" t="str">
        <v>VTT</v>
      </c>
      <c r="F667">
        <v>1498</v>
      </c>
      <c r="G667">
        <v>250</v>
      </c>
      <c r="H667">
        <v>7</v>
      </c>
      <c r="I667">
        <v>10486</v>
      </c>
      <c r="J667" t="str">
        <v>Yes</v>
      </c>
      <c r="K667">
        <v>629.16</v>
      </c>
      <c r="L667">
        <v>2366.84</v>
      </c>
      <c r="M667">
        <v>45446</v>
      </c>
      <c r="N667" t="str">
        <v>Medium</v>
      </c>
      <c r="O667" t="str">
        <v>Government</v>
      </c>
      <c r="P667">
        <v>0.22</v>
      </c>
    </row>
    <row r="668" spans="3:16" x14ac:dyDescent="0.25">
      <c r="C668">
        <v>94979</v>
      </c>
      <c r="D668" t="str">
        <v>Germany</v>
      </c>
      <c r="E668" t="str">
        <v>VTT</v>
      </c>
      <c r="F668">
        <v>1175</v>
      </c>
      <c r="G668">
        <v>250</v>
      </c>
      <c r="H668">
        <v>15</v>
      </c>
      <c r="I668">
        <v>17625</v>
      </c>
      <c r="J668" t="str">
        <v>No</v>
      </c>
      <c r="K668">
        <v>2643.75</v>
      </c>
      <c r="L668">
        <v>3231.25</v>
      </c>
      <c r="M668">
        <v>45452</v>
      </c>
      <c r="N668" t="str">
        <v>High</v>
      </c>
      <c r="O668" t="str">
        <v>Midmarket</v>
      </c>
      <c r="P668">
        <v>0.19</v>
      </c>
    </row>
    <row r="669" spans="3:16" x14ac:dyDescent="0.25">
      <c r="C669">
        <v>87624</v>
      </c>
      <c r="D669" t="str">
        <v>Spain</v>
      </c>
      <c r="E669" t="str">
        <v>VTT</v>
      </c>
      <c r="F669">
        <v>641</v>
      </c>
      <c r="G669">
        <v>250</v>
      </c>
      <c r="H669">
        <v>15</v>
      </c>
      <c r="I669">
        <v>9615</v>
      </c>
      <c r="J669" t="str">
        <v>Yes</v>
      </c>
      <c r="K669">
        <v>961.5</v>
      </c>
      <c r="L669">
        <v>2243.5</v>
      </c>
      <c r="M669">
        <v>45455</v>
      </c>
      <c r="N669" t="str">
        <v>High</v>
      </c>
      <c r="O669" t="str">
        <v>Midmarket</v>
      </c>
      <c r="P669">
        <v>0.22</v>
      </c>
    </row>
    <row r="670" spans="3:16" x14ac:dyDescent="0.25">
      <c r="C670">
        <v>47208</v>
      </c>
      <c r="D670" t="str">
        <v>Spain</v>
      </c>
      <c r="E670" t="str">
        <v>VTT</v>
      </c>
      <c r="F670">
        <v>2747</v>
      </c>
      <c r="G670">
        <v>250</v>
      </c>
      <c r="H670">
        <v>300</v>
      </c>
      <c r="I670">
        <v>824100</v>
      </c>
      <c r="J670" t="str">
        <v>Yes</v>
      </c>
      <c r="K670">
        <v>57687</v>
      </c>
      <c r="L670">
        <v>79663</v>
      </c>
      <c r="M670">
        <v>45456</v>
      </c>
      <c r="N670" t="str">
        <v>Medium</v>
      </c>
      <c r="O670" t="str">
        <v>Small Business</v>
      </c>
      <c r="P670">
        <v>0.22</v>
      </c>
    </row>
    <row r="671" spans="3:16" x14ac:dyDescent="0.25">
      <c r="C671">
        <v>50485</v>
      </c>
      <c r="D671" t="str">
        <v>Germany</v>
      </c>
      <c r="E671" t="str">
        <v>VTT</v>
      </c>
      <c r="F671">
        <v>1870</v>
      </c>
      <c r="G671">
        <v>250</v>
      </c>
      <c r="H671">
        <v>350</v>
      </c>
      <c r="I671">
        <v>654500</v>
      </c>
      <c r="J671" t="str">
        <v>No</v>
      </c>
      <c r="K671">
        <v>65450</v>
      </c>
      <c r="L671">
        <v>102850</v>
      </c>
      <c r="M671">
        <v>45460</v>
      </c>
      <c r="N671" t="str">
        <v>High</v>
      </c>
      <c r="O671" t="str">
        <v>Government</v>
      </c>
      <c r="P671">
        <v>0.19</v>
      </c>
    </row>
    <row r="672" spans="3:16" x14ac:dyDescent="0.25">
      <c r="C672">
        <v>12001</v>
      </c>
      <c r="D672" t="str">
        <v>Germany</v>
      </c>
      <c r="E672" t="str">
        <v>VTT</v>
      </c>
      <c r="F672">
        <v>360</v>
      </c>
      <c r="G672">
        <v>250</v>
      </c>
      <c r="H672">
        <v>7</v>
      </c>
      <c r="I672">
        <v>2520</v>
      </c>
      <c r="J672" t="str">
        <v>No</v>
      </c>
      <c r="K672">
        <v>226.8</v>
      </c>
      <c r="L672">
        <v>493.19999999999982</v>
      </c>
      <c r="M672">
        <v>45460</v>
      </c>
      <c r="N672" t="str">
        <v>Medium</v>
      </c>
      <c r="O672" t="str">
        <v>Government</v>
      </c>
      <c r="P672">
        <v>0.19</v>
      </c>
    </row>
    <row r="673" spans="3:16" x14ac:dyDescent="0.25">
      <c r="C673">
        <v>53800</v>
      </c>
      <c r="D673" t="str">
        <v>Germany</v>
      </c>
      <c r="E673" t="str">
        <v>VTT</v>
      </c>
      <c r="F673">
        <v>552</v>
      </c>
      <c r="G673">
        <v>250</v>
      </c>
      <c r="H673">
        <v>125</v>
      </c>
      <c r="I673">
        <v>69000</v>
      </c>
      <c r="J673" t="str">
        <v>No</v>
      </c>
      <c r="K673">
        <v>10350</v>
      </c>
      <c r="L673">
        <v>-7590</v>
      </c>
      <c r="M673">
        <v>45462</v>
      </c>
      <c r="N673" t="str">
        <v>High</v>
      </c>
      <c r="O673" t="str">
        <v>Enterprise</v>
      </c>
      <c r="P673">
        <v>0.19</v>
      </c>
    </row>
    <row r="674" spans="3:16" x14ac:dyDescent="0.25">
      <c r="C674">
        <v>11450</v>
      </c>
      <c r="D674" t="str">
        <v>Italy</v>
      </c>
      <c r="E674" t="str">
        <v>VTT</v>
      </c>
      <c r="F674">
        <v>2567</v>
      </c>
      <c r="G674">
        <v>250</v>
      </c>
      <c r="H674">
        <v>15</v>
      </c>
      <c r="I674">
        <v>38505</v>
      </c>
      <c r="J674" t="str">
        <v>Yes</v>
      </c>
      <c r="K674">
        <v>5005.6499999999996</v>
      </c>
      <c r="L674">
        <v>7829.3499999999985</v>
      </c>
      <c r="M674">
        <v>45462</v>
      </c>
      <c r="N674" t="str">
        <v>High</v>
      </c>
      <c r="O674" t="str">
        <v>Midmarket</v>
      </c>
      <c r="P674">
        <v>0.24</v>
      </c>
    </row>
    <row r="675" spans="3:16" x14ac:dyDescent="0.25">
      <c r="C675">
        <v>30825</v>
      </c>
      <c r="D675" t="str">
        <v>Netherlands</v>
      </c>
      <c r="E675" t="str">
        <v>VTT</v>
      </c>
      <c r="F675">
        <v>2134</v>
      </c>
      <c r="G675">
        <v>250</v>
      </c>
      <c r="H675">
        <v>300</v>
      </c>
      <c r="I675">
        <v>640200</v>
      </c>
      <c r="J675" t="str">
        <v>No</v>
      </c>
      <c r="K675">
        <v>51216</v>
      </c>
      <c r="L675">
        <v>55484</v>
      </c>
      <c r="M675">
        <v>45462</v>
      </c>
      <c r="N675" t="str">
        <v>Medium</v>
      </c>
      <c r="O675" t="str">
        <v>Small Business</v>
      </c>
      <c r="P675">
        <v>0.2</v>
      </c>
    </row>
    <row r="676" spans="3:16" x14ac:dyDescent="0.25">
      <c r="C676">
        <v>75656</v>
      </c>
      <c r="D676" t="str">
        <v>Germany</v>
      </c>
      <c r="E676" t="str">
        <v>VTT</v>
      </c>
      <c r="F676">
        <v>880</v>
      </c>
      <c r="G676">
        <v>250</v>
      </c>
      <c r="H676">
        <v>12</v>
      </c>
      <c r="I676">
        <v>10560</v>
      </c>
      <c r="J676" t="str">
        <v>Yes</v>
      </c>
      <c r="K676">
        <v>950.4</v>
      </c>
      <c r="L676">
        <v>6969.6</v>
      </c>
      <c r="M676">
        <v>45478</v>
      </c>
      <c r="N676" t="str">
        <v>Medium</v>
      </c>
      <c r="O676" t="str">
        <v>Channel Partners</v>
      </c>
      <c r="P676">
        <v>0.19</v>
      </c>
    </row>
    <row r="677" spans="3:16" x14ac:dyDescent="0.25">
      <c r="C677">
        <v>41943</v>
      </c>
      <c r="D677" t="str">
        <v>Italy</v>
      </c>
      <c r="E677" t="str">
        <v>VTT</v>
      </c>
      <c r="F677">
        <v>2294</v>
      </c>
      <c r="G677">
        <v>250</v>
      </c>
      <c r="H677">
        <v>300</v>
      </c>
      <c r="I677">
        <v>688200</v>
      </c>
      <c r="J677" t="str">
        <v>No</v>
      </c>
      <c r="K677">
        <v>68820</v>
      </c>
      <c r="L677">
        <v>45880</v>
      </c>
      <c r="M677">
        <v>45480</v>
      </c>
      <c r="N677" t="str">
        <v>High</v>
      </c>
      <c r="O677" t="str">
        <v>Small Business</v>
      </c>
      <c r="P677">
        <v>0.24</v>
      </c>
    </row>
    <row r="678" spans="3:16" x14ac:dyDescent="0.25">
      <c r="C678">
        <v>86292</v>
      </c>
      <c r="D678" t="str">
        <v>France</v>
      </c>
      <c r="E678" t="str">
        <v>VTT</v>
      </c>
      <c r="F678">
        <v>787</v>
      </c>
      <c r="G678">
        <v>250</v>
      </c>
      <c r="H678">
        <v>125</v>
      </c>
      <c r="I678">
        <v>98375</v>
      </c>
      <c r="J678" t="str">
        <v>Yes</v>
      </c>
      <c r="K678">
        <v>983.75</v>
      </c>
      <c r="L678">
        <v>2951.25</v>
      </c>
      <c r="M678">
        <v>45484</v>
      </c>
      <c r="N678" t="str">
        <v>Low</v>
      </c>
      <c r="O678" t="str">
        <v>Enterprise</v>
      </c>
      <c r="P678">
        <v>0.23</v>
      </c>
    </row>
    <row r="679" spans="3:16" x14ac:dyDescent="0.25">
      <c r="C679">
        <v>12740</v>
      </c>
      <c r="D679" t="str">
        <v>Italy</v>
      </c>
      <c r="E679" t="str">
        <v>VTT</v>
      </c>
      <c r="F679">
        <v>1806</v>
      </c>
      <c r="G679">
        <v>250</v>
      </c>
      <c r="H679">
        <v>12</v>
      </c>
      <c r="I679">
        <v>21672</v>
      </c>
      <c r="J679" t="str">
        <v>Yes</v>
      </c>
      <c r="K679">
        <v>3250.8</v>
      </c>
      <c r="L679">
        <v>13003.2</v>
      </c>
      <c r="M679">
        <v>45486</v>
      </c>
      <c r="N679" t="str">
        <v>High</v>
      </c>
      <c r="O679" t="str">
        <v>Channel Partners</v>
      </c>
      <c r="P679">
        <v>0.24</v>
      </c>
    </row>
    <row r="680" spans="3:16" x14ac:dyDescent="0.25">
      <c r="C680">
        <v>54440</v>
      </c>
      <c r="D680" t="str">
        <v>Germany</v>
      </c>
      <c r="E680" t="str">
        <v>VTT</v>
      </c>
      <c r="F680">
        <v>1531</v>
      </c>
      <c r="G680">
        <v>250</v>
      </c>
      <c r="H680">
        <v>20</v>
      </c>
      <c r="I680">
        <v>30620</v>
      </c>
      <c r="J680" t="str">
        <v>No</v>
      </c>
      <c r="K680">
        <v>3674.4</v>
      </c>
      <c r="L680">
        <v>11635.599999999999</v>
      </c>
      <c r="M680">
        <v>45487</v>
      </c>
      <c r="N680" t="str">
        <v>High</v>
      </c>
      <c r="O680" t="str">
        <v>Government</v>
      </c>
      <c r="P680">
        <v>0.19</v>
      </c>
    </row>
    <row r="681" spans="3:16" x14ac:dyDescent="0.25">
      <c r="C681">
        <v>38625</v>
      </c>
      <c r="D681" t="str">
        <v>Italy</v>
      </c>
      <c r="E681" t="str">
        <v>VTT</v>
      </c>
      <c r="F681">
        <v>808</v>
      </c>
      <c r="G681">
        <v>250</v>
      </c>
      <c r="H681">
        <v>300</v>
      </c>
      <c r="I681">
        <v>242400</v>
      </c>
      <c r="J681" t="str">
        <v>Yes</v>
      </c>
      <c r="K681">
        <v>19392</v>
      </c>
      <c r="L681">
        <v>21008</v>
      </c>
      <c r="M681">
        <v>45493</v>
      </c>
      <c r="N681" t="str">
        <v>Medium</v>
      </c>
      <c r="O681" t="str">
        <v>Small Business</v>
      </c>
      <c r="P681">
        <v>0.24</v>
      </c>
    </row>
    <row r="682" spans="3:16" x14ac:dyDescent="0.25">
      <c r="C682">
        <v>57775</v>
      </c>
      <c r="D682" t="str">
        <v>Netherlands</v>
      </c>
      <c r="E682" t="str">
        <v>VTT</v>
      </c>
      <c r="F682">
        <v>1565</v>
      </c>
      <c r="G682">
        <v>250</v>
      </c>
      <c r="H682">
        <v>15</v>
      </c>
      <c r="I682">
        <v>23475</v>
      </c>
      <c r="J682" t="str">
        <v>Yes</v>
      </c>
      <c r="K682">
        <v>3051.75</v>
      </c>
      <c r="L682">
        <v>4773.25</v>
      </c>
      <c r="M682">
        <v>45497</v>
      </c>
      <c r="N682" t="str">
        <v>High</v>
      </c>
      <c r="O682" t="str">
        <v>Midmarket</v>
      </c>
      <c r="P682">
        <v>0.2</v>
      </c>
    </row>
    <row r="683" spans="3:16" x14ac:dyDescent="0.25">
      <c r="C683">
        <v>63797</v>
      </c>
      <c r="D683" t="str">
        <v>Netherlands</v>
      </c>
      <c r="E683" t="str">
        <v>VTT</v>
      </c>
      <c r="F683">
        <v>2001</v>
      </c>
      <c r="G683">
        <v>250</v>
      </c>
      <c r="H683">
        <v>300</v>
      </c>
      <c r="I683">
        <v>600300</v>
      </c>
      <c r="J683" t="str">
        <v>No</v>
      </c>
      <c r="K683">
        <v>0</v>
      </c>
      <c r="L683">
        <v>100050</v>
      </c>
      <c r="M683">
        <v>45503</v>
      </c>
      <c r="N683" t="str">
        <v>None</v>
      </c>
      <c r="O683" t="str">
        <v>Small Business</v>
      </c>
      <c r="P683">
        <v>0.2</v>
      </c>
    </row>
    <row r="684" spans="3:16" x14ac:dyDescent="0.25">
      <c r="C684">
        <v>75108</v>
      </c>
      <c r="D684" t="str">
        <v>Italy</v>
      </c>
      <c r="E684" t="str">
        <v>VTT</v>
      </c>
      <c r="F684">
        <v>1153</v>
      </c>
      <c r="G684">
        <v>250</v>
      </c>
      <c r="H684">
        <v>15</v>
      </c>
      <c r="I684">
        <v>17295</v>
      </c>
      <c r="J684" t="str">
        <v>Yes</v>
      </c>
      <c r="K684">
        <v>1037.7</v>
      </c>
      <c r="L684">
        <v>4727.2999999999993</v>
      </c>
      <c r="M684">
        <v>45509</v>
      </c>
      <c r="N684" t="str">
        <v>Medium</v>
      </c>
      <c r="O684" t="str">
        <v>Midmarket</v>
      </c>
      <c r="P684">
        <v>0.24</v>
      </c>
    </row>
    <row r="685" spans="3:16" x14ac:dyDescent="0.25">
      <c r="C685">
        <v>32556</v>
      </c>
      <c r="D685" t="str">
        <v>Italy</v>
      </c>
      <c r="E685" t="str">
        <v>VTT</v>
      </c>
      <c r="F685">
        <v>986</v>
      </c>
      <c r="G685">
        <v>250</v>
      </c>
      <c r="H685">
        <v>350</v>
      </c>
      <c r="I685">
        <v>345100</v>
      </c>
      <c r="J685" t="str">
        <v>No</v>
      </c>
      <c r="K685">
        <v>41412</v>
      </c>
      <c r="L685">
        <v>47328</v>
      </c>
      <c r="M685">
        <v>45512</v>
      </c>
      <c r="N685" t="str">
        <v>High</v>
      </c>
      <c r="O685" t="str">
        <v>Government</v>
      </c>
      <c r="P685">
        <v>0.24</v>
      </c>
    </row>
    <row r="686" spans="3:16" x14ac:dyDescent="0.25">
      <c r="C686">
        <v>78170</v>
      </c>
      <c r="D686" t="str">
        <v>Ireland</v>
      </c>
      <c r="E686" t="str">
        <v>VTT</v>
      </c>
      <c r="F686">
        <v>2436</v>
      </c>
      <c r="G686">
        <v>250</v>
      </c>
      <c r="H686">
        <v>300</v>
      </c>
      <c r="I686">
        <v>730800</v>
      </c>
      <c r="J686" t="str">
        <v>Yes</v>
      </c>
      <c r="K686">
        <v>43848</v>
      </c>
      <c r="L686">
        <v>77952</v>
      </c>
      <c r="M686">
        <v>45520</v>
      </c>
      <c r="N686" t="str">
        <v>Medium</v>
      </c>
      <c r="O686" t="str">
        <v>Small Business</v>
      </c>
      <c r="P686">
        <v>0.18</v>
      </c>
    </row>
    <row r="687" spans="3:16" x14ac:dyDescent="0.25">
      <c r="C687">
        <v>77156</v>
      </c>
      <c r="D687" t="str">
        <v>France</v>
      </c>
      <c r="E687" t="str">
        <v>VTT</v>
      </c>
      <c r="F687">
        <v>1744</v>
      </c>
      <c r="G687">
        <v>250</v>
      </c>
      <c r="H687">
        <v>125</v>
      </c>
      <c r="I687">
        <v>218000</v>
      </c>
      <c r="J687" t="str">
        <v>Yes</v>
      </c>
      <c r="K687">
        <v>2180</v>
      </c>
      <c r="L687">
        <v>6540</v>
      </c>
      <c r="M687">
        <v>45521</v>
      </c>
      <c r="N687" t="str">
        <v>Low</v>
      </c>
      <c r="O687" t="str">
        <v>Enterprise</v>
      </c>
      <c r="P687">
        <v>0.23</v>
      </c>
    </row>
    <row r="688" spans="3:16" x14ac:dyDescent="0.25">
      <c r="C688">
        <v>88127</v>
      </c>
      <c r="D688" t="str">
        <v>Italy</v>
      </c>
      <c r="E688" t="str">
        <v>VTT</v>
      </c>
      <c r="F688">
        <v>2807</v>
      </c>
      <c r="G688">
        <v>250</v>
      </c>
      <c r="H688">
        <v>350</v>
      </c>
      <c r="I688">
        <v>982450</v>
      </c>
      <c r="J688" t="str">
        <v>No</v>
      </c>
      <c r="K688">
        <v>98245</v>
      </c>
      <c r="L688">
        <v>154385</v>
      </c>
      <c r="M688">
        <v>45523</v>
      </c>
      <c r="N688" t="str">
        <v>High</v>
      </c>
      <c r="O688" t="str">
        <v>Government</v>
      </c>
      <c r="P688">
        <v>0.24</v>
      </c>
    </row>
    <row r="689" spans="3:16" x14ac:dyDescent="0.25">
      <c r="C689">
        <v>19437</v>
      </c>
      <c r="D689" t="str">
        <v>Netherlands</v>
      </c>
      <c r="E689" t="str">
        <v>VTT</v>
      </c>
      <c r="F689">
        <v>2844</v>
      </c>
      <c r="G689">
        <v>250</v>
      </c>
      <c r="H689">
        <v>15</v>
      </c>
      <c r="I689">
        <v>42660</v>
      </c>
      <c r="J689" t="str">
        <v>No</v>
      </c>
      <c r="K689">
        <v>2559.6</v>
      </c>
      <c r="L689">
        <v>11660.400000000001</v>
      </c>
      <c r="M689">
        <v>45527</v>
      </c>
      <c r="N689" t="str">
        <v>Medium</v>
      </c>
      <c r="O689" t="str">
        <v>Midmarket</v>
      </c>
      <c r="P689">
        <v>0.2</v>
      </c>
    </row>
    <row r="690" spans="3:16" x14ac:dyDescent="0.25">
      <c r="C690">
        <v>70035</v>
      </c>
      <c r="D690" t="str">
        <v>France</v>
      </c>
      <c r="E690" t="str">
        <v>VTT</v>
      </c>
      <c r="F690">
        <v>2178</v>
      </c>
      <c r="G690">
        <v>250</v>
      </c>
      <c r="H690">
        <v>15</v>
      </c>
      <c r="I690">
        <v>32670</v>
      </c>
      <c r="J690" t="str">
        <v>No</v>
      </c>
      <c r="K690">
        <v>0</v>
      </c>
      <c r="L690">
        <v>10890</v>
      </c>
      <c r="M690">
        <v>45529</v>
      </c>
      <c r="N690" t="str">
        <v>None</v>
      </c>
      <c r="O690" t="str">
        <v>Midmarket</v>
      </c>
      <c r="P690">
        <v>0.23</v>
      </c>
    </row>
    <row r="691" spans="3:16" x14ac:dyDescent="0.25">
      <c r="C691">
        <v>63916</v>
      </c>
      <c r="D691" t="str">
        <v>Germany</v>
      </c>
      <c r="E691" t="str">
        <v>VTT</v>
      </c>
      <c r="F691">
        <v>888</v>
      </c>
      <c r="G691">
        <v>250</v>
      </c>
      <c r="H691">
        <v>15</v>
      </c>
      <c r="I691">
        <v>13320</v>
      </c>
      <c r="J691" t="str">
        <v>Yes</v>
      </c>
      <c r="K691">
        <v>0</v>
      </c>
      <c r="L691">
        <v>4440</v>
      </c>
      <c r="M691">
        <v>45529</v>
      </c>
      <c r="N691" t="str">
        <v>None</v>
      </c>
      <c r="O691" t="str">
        <v>Midmarket</v>
      </c>
      <c r="P691">
        <v>0.19</v>
      </c>
    </row>
    <row r="692" spans="3:16" x14ac:dyDescent="0.25">
      <c r="C692">
        <v>94315</v>
      </c>
      <c r="D692" t="str">
        <v>Italy</v>
      </c>
      <c r="E692" t="str">
        <v>VTT</v>
      </c>
      <c r="F692">
        <v>349</v>
      </c>
      <c r="G692">
        <v>250</v>
      </c>
      <c r="H692">
        <v>350</v>
      </c>
      <c r="I692">
        <v>122150</v>
      </c>
      <c r="J692" t="str">
        <v>Yes</v>
      </c>
      <c r="K692">
        <v>4886</v>
      </c>
      <c r="L692">
        <v>26524</v>
      </c>
      <c r="M692">
        <v>45530</v>
      </c>
      <c r="N692" t="str">
        <v>Low</v>
      </c>
      <c r="O692" t="str">
        <v>Government</v>
      </c>
      <c r="P692">
        <v>0.24</v>
      </c>
    </row>
    <row r="693" spans="3:16" x14ac:dyDescent="0.25">
      <c r="C693">
        <v>28314</v>
      </c>
      <c r="D693" t="str">
        <v>France</v>
      </c>
      <c r="E693" t="str">
        <v>VTT</v>
      </c>
      <c r="F693">
        <v>866</v>
      </c>
      <c r="G693">
        <v>250</v>
      </c>
      <c r="H693">
        <v>12</v>
      </c>
      <c r="I693">
        <v>10392</v>
      </c>
      <c r="J693" t="str">
        <v>No</v>
      </c>
      <c r="K693">
        <v>415.68</v>
      </c>
      <c r="L693">
        <v>7378.32</v>
      </c>
      <c r="M693">
        <v>45531</v>
      </c>
      <c r="N693" t="str">
        <v>Low</v>
      </c>
      <c r="O693" t="str">
        <v>Channel Partners</v>
      </c>
      <c r="P693">
        <v>0.23</v>
      </c>
    </row>
    <row r="694" spans="3:16" x14ac:dyDescent="0.25">
      <c r="C694">
        <v>76960</v>
      </c>
      <c r="D694" t="str">
        <v>Spain</v>
      </c>
      <c r="E694" t="str">
        <v>VTT</v>
      </c>
      <c r="F694">
        <v>2903</v>
      </c>
      <c r="G694">
        <v>250</v>
      </c>
      <c r="H694">
        <v>7</v>
      </c>
      <c r="I694">
        <v>20321</v>
      </c>
      <c r="J694" t="str">
        <v>Yes</v>
      </c>
      <c r="K694">
        <v>2844.94</v>
      </c>
      <c r="L694">
        <v>2961.0600000000013</v>
      </c>
      <c r="M694">
        <v>45539</v>
      </c>
      <c r="N694" t="str">
        <v>High</v>
      </c>
      <c r="O694" t="str">
        <v>Government</v>
      </c>
      <c r="P694">
        <v>0.22</v>
      </c>
    </row>
    <row r="695" spans="3:16" x14ac:dyDescent="0.25">
      <c r="C695">
        <v>82956</v>
      </c>
      <c r="D695" t="str">
        <v>Ireland</v>
      </c>
      <c r="E695" t="str">
        <v>VTT</v>
      </c>
      <c r="F695">
        <v>2663</v>
      </c>
      <c r="G695">
        <v>250</v>
      </c>
      <c r="H695">
        <v>20</v>
      </c>
      <c r="I695">
        <v>53260</v>
      </c>
      <c r="J695" t="str">
        <v>No</v>
      </c>
      <c r="K695">
        <v>2663</v>
      </c>
      <c r="L695">
        <v>23967</v>
      </c>
      <c r="M695">
        <v>45540</v>
      </c>
      <c r="N695" t="str">
        <v>Medium</v>
      </c>
      <c r="O695" t="str">
        <v>Government</v>
      </c>
      <c r="P695">
        <v>0.18</v>
      </c>
    </row>
    <row r="696" spans="3:16" x14ac:dyDescent="0.25">
      <c r="C696">
        <v>37779</v>
      </c>
      <c r="D696" t="str">
        <v>Spain</v>
      </c>
      <c r="E696" t="str">
        <v>VTT</v>
      </c>
      <c r="F696">
        <v>554</v>
      </c>
      <c r="G696">
        <v>250</v>
      </c>
      <c r="H696">
        <v>125</v>
      </c>
      <c r="I696">
        <v>69250</v>
      </c>
      <c r="J696" t="str">
        <v>Yes</v>
      </c>
      <c r="K696">
        <v>7617.5</v>
      </c>
      <c r="L696">
        <v>-4847.5</v>
      </c>
      <c r="M696">
        <v>45541</v>
      </c>
      <c r="N696" t="str">
        <v>High</v>
      </c>
      <c r="O696" t="str">
        <v>Enterprise</v>
      </c>
      <c r="P696">
        <v>0.22</v>
      </c>
    </row>
    <row r="697" spans="3:16" x14ac:dyDescent="0.25">
      <c r="C697">
        <v>58488</v>
      </c>
      <c r="D697" t="str">
        <v>Spain</v>
      </c>
      <c r="E697" t="str">
        <v>VTT</v>
      </c>
      <c r="F697">
        <v>1233</v>
      </c>
      <c r="G697">
        <v>250</v>
      </c>
      <c r="H697">
        <v>20</v>
      </c>
      <c r="I697">
        <v>24660</v>
      </c>
      <c r="J697" t="str">
        <v>No</v>
      </c>
      <c r="K697">
        <v>2959.2</v>
      </c>
      <c r="L697">
        <v>9370.7999999999993</v>
      </c>
      <c r="M697">
        <v>45542</v>
      </c>
      <c r="N697" t="str">
        <v>High</v>
      </c>
      <c r="O697" t="str">
        <v>Government</v>
      </c>
      <c r="P697">
        <v>0.22</v>
      </c>
    </row>
    <row r="698" spans="3:16" x14ac:dyDescent="0.25">
      <c r="C698">
        <v>15439</v>
      </c>
      <c r="D698" t="str">
        <v>Germany</v>
      </c>
      <c r="E698" t="str">
        <v>VTT</v>
      </c>
      <c r="F698">
        <v>2479</v>
      </c>
      <c r="G698">
        <v>250</v>
      </c>
      <c r="H698">
        <v>12</v>
      </c>
      <c r="I698">
        <v>29748</v>
      </c>
      <c r="J698" t="str">
        <v>No</v>
      </c>
      <c r="K698">
        <v>892.44</v>
      </c>
      <c r="L698">
        <v>21418.560000000001</v>
      </c>
      <c r="M698">
        <v>45545</v>
      </c>
      <c r="N698" t="str">
        <v>Low</v>
      </c>
      <c r="O698" t="str">
        <v>Channel Partners</v>
      </c>
      <c r="P698">
        <v>0.19</v>
      </c>
    </row>
    <row r="699" spans="3:16" x14ac:dyDescent="0.25">
      <c r="C699">
        <v>64885</v>
      </c>
      <c r="D699" t="str">
        <v>Ireland</v>
      </c>
      <c r="E699" t="str">
        <v>VTT</v>
      </c>
      <c r="F699">
        <v>2729</v>
      </c>
      <c r="G699">
        <v>250</v>
      </c>
      <c r="H699">
        <v>125</v>
      </c>
      <c r="I699">
        <v>341125</v>
      </c>
      <c r="J699" t="str">
        <v>Yes</v>
      </c>
      <c r="K699">
        <v>6822.5</v>
      </c>
      <c r="L699">
        <v>6822.5</v>
      </c>
      <c r="M699">
        <v>45546</v>
      </c>
      <c r="N699" t="str">
        <v>Low</v>
      </c>
      <c r="O699" t="str">
        <v>Enterprise</v>
      </c>
      <c r="P699">
        <v>0.18</v>
      </c>
    </row>
    <row r="700" spans="3:16" x14ac:dyDescent="0.25">
      <c r="C700">
        <v>56714</v>
      </c>
      <c r="D700" t="str">
        <v>Germany</v>
      </c>
      <c r="E700" t="str">
        <v>VTT</v>
      </c>
      <c r="F700">
        <v>2338</v>
      </c>
      <c r="G700">
        <v>250</v>
      </c>
      <c r="H700">
        <v>7</v>
      </c>
      <c r="I700">
        <v>16366</v>
      </c>
      <c r="J700" t="str">
        <v>No</v>
      </c>
      <c r="K700">
        <v>1309.28</v>
      </c>
      <c r="L700">
        <v>3366.7199999999993</v>
      </c>
      <c r="M700">
        <v>45548</v>
      </c>
      <c r="N700" t="str">
        <v>Medium</v>
      </c>
      <c r="O700" t="str">
        <v>Government</v>
      </c>
      <c r="P700">
        <v>0.19</v>
      </c>
    </row>
    <row r="701" spans="3:16" x14ac:dyDescent="0.25">
      <c r="C701">
        <v>22140</v>
      </c>
      <c r="D701" t="str">
        <v>Ireland</v>
      </c>
      <c r="E701" t="str">
        <v>VTT</v>
      </c>
      <c r="F701">
        <v>1579</v>
      </c>
      <c r="G701">
        <v>250</v>
      </c>
      <c r="H701">
        <v>7</v>
      </c>
      <c r="I701">
        <v>11053</v>
      </c>
      <c r="J701" t="str">
        <v>No</v>
      </c>
      <c r="K701">
        <v>1215.83</v>
      </c>
      <c r="L701">
        <v>1942.17</v>
      </c>
      <c r="M701">
        <v>45549</v>
      </c>
      <c r="N701" t="str">
        <v>High</v>
      </c>
      <c r="O701" t="str">
        <v>Government</v>
      </c>
      <c r="P701">
        <v>0.18</v>
      </c>
    </row>
    <row r="702" spans="3:16" x14ac:dyDescent="0.25">
      <c r="C702">
        <v>93505</v>
      </c>
      <c r="D702" t="str">
        <v>France</v>
      </c>
      <c r="E702" t="str">
        <v>VTT</v>
      </c>
      <c r="F702">
        <v>2167</v>
      </c>
      <c r="G702">
        <v>250</v>
      </c>
      <c r="H702">
        <v>15</v>
      </c>
      <c r="I702">
        <v>32505</v>
      </c>
      <c r="J702" t="str">
        <v>Yes</v>
      </c>
      <c r="K702">
        <v>3250.5</v>
      </c>
      <c r="L702">
        <v>7584.5</v>
      </c>
      <c r="M702">
        <v>45549</v>
      </c>
      <c r="N702" t="str">
        <v>High</v>
      </c>
      <c r="O702" t="str">
        <v>Midmarket</v>
      </c>
      <c r="P702">
        <v>0.23</v>
      </c>
    </row>
    <row r="703" spans="3:16" x14ac:dyDescent="0.25">
      <c r="C703">
        <v>50487</v>
      </c>
      <c r="D703" t="str">
        <v>France</v>
      </c>
      <c r="E703" t="str">
        <v>VTT</v>
      </c>
      <c r="F703">
        <v>959</v>
      </c>
      <c r="G703">
        <v>250</v>
      </c>
      <c r="H703">
        <v>300</v>
      </c>
      <c r="I703">
        <v>287700</v>
      </c>
      <c r="J703" t="str">
        <v>No</v>
      </c>
      <c r="K703">
        <v>20139</v>
      </c>
      <c r="L703">
        <v>27811</v>
      </c>
      <c r="M703">
        <v>45552</v>
      </c>
      <c r="N703" t="str">
        <v>Medium</v>
      </c>
      <c r="O703" t="str">
        <v>Small Business</v>
      </c>
      <c r="P703">
        <v>0.23</v>
      </c>
    </row>
    <row r="704" spans="3:16" x14ac:dyDescent="0.25">
      <c r="C704">
        <v>96724</v>
      </c>
      <c r="D704" t="str">
        <v>Spain</v>
      </c>
      <c r="E704" t="str">
        <v>VTT</v>
      </c>
      <c r="F704">
        <v>521</v>
      </c>
      <c r="G704">
        <v>250</v>
      </c>
      <c r="H704">
        <v>7</v>
      </c>
      <c r="I704">
        <v>3647</v>
      </c>
      <c r="J704" t="str">
        <v>Yes</v>
      </c>
      <c r="K704">
        <v>328.23</v>
      </c>
      <c r="L704">
        <v>713.77</v>
      </c>
      <c r="M704">
        <v>45556</v>
      </c>
      <c r="N704" t="str">
        <v>Medium</v>
      </c>
      <c r="O704" t="str">
        <v>Government</v>
      </c>
      <c r="P704">
        <v>0.22</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C5AAC515-04DD-4FF5-98AA-10DAEEA6B421}">
          <x14:formula1>
            <xm:f>_xlfn.ANCHORARRAY(Summary!$C$4)</xm:f>
          </x14:formula1>
          <xm:sqref>R1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25BED-4A81-4642-9C57-1241251F9AFD}">
  <sheetPr codeName="Sheet2"/>
  <dimension ref="D5:E13"/>
  <sheetViews>
    <sheetView workbookViewId="0"/>
  </sheetViews>
  <sheetFormatPr defaultRowHeight="15" x14ac:dyDescent="0.25"/>
  <sheetData>
    <row r="5" spans="4:5" x14ac:dyDescent="0.25">
      <c r="D5" t="s">
        <v>66</v>
      </c>
      <c r="E5" t="s">
        <v>75</v>
      </c>
    </row>
    <row r="6" spans="4:5" x14ac:dyDescent="0.25">
      <c r="D6" t="s">
        <v>67</v>
      </c>
      <c r="E6">
        <v>10.99</v>
      </c>
    </row>
    <row r="7" spans="4:5" x14ac:dyDescent="0.25">
      <c r="D7" t="s">
        <v>68</v>
      </c>
      <c r="E7">
        <v>8.5</v>
      </c>
    </row>
    <row r="8" spans="4:5" x14ac:dyDescent="0.25">
      <c r="D8" t="s">
        <v>69</v>
      </c>
      <c r="E8">
        <v>7.75</v>
      </c>
    </row>
    <row r="9" spans="4:5" x14ac:dyDescent="0.25">
      <c r="D9" t="s">
        <v>70</v>
      </c>
      <c r="E9">
        <v>9.25</v>
      </c>
    </row>
    <row r="10" spans="4:5" x14ac:dyDescent="0.25">
      <c r="D10" t="s">
        <v>71</v>
      </c>
      <c r="E10">
        <v>8.5</v>
      </c>
    </row>
    <row r="11" spans="4:5" x14ac:dyDescent="0.25">
      <c r="D11" t="s">
        <v>72</v>
      </c>
      <c r="E11">
        <v>9</v>
      </c>
    </row>
    <row r="12" spans="4:5" x14ac:dyDescent="0.25">
      <c r="D12" t="s">
        <v>73</v>
      </c>
      <c r="E12">
        <v>5</v>
      </c>
    </row>
    <row r="13" spans="4:5" x14ac:dyDescent="0.25">
      <c r="D13" t="s">
        <v>74</v>
      </c>
      <c r="E13">
        <v>15.99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130C4-77B7-4F50-A81D-AB6B11CFFAA0}">
  <sheetPr codeName="Sheet3"/>
  <dimension ref="B2:G28"/>
  <sheetViews>
    <sheetView workbookViewId="0">
      <selection activeCell="F11" sqref="F11"/>
    </sheetView>
  </sheetViews>
  <sheetFormatPr defaultRowHeight="15" x14ac:dyDescent="0.25"/>
  <sheetData>
    <row r="2" spans="3:7" x14ac:dyDescent="0.25">
      <c r="G2" t="s">
        <v>313</v>
      </c>
    </row>
    <row r="6" spans="3:7" x14ac:dyDescent="0.25">
      <c r="C6" t="s">
        <v>65</v>
      </c>
      <c r="D6" t="s">
        <v>0</v>
      </c>
      <c r="E6" t="s">
        <v>1</v>
      </c>
      <c r="F6" t="s">
        <v>2</v>
      </c>
      <c r="G6" t="s">
        <v>3</v>
      </c>
    </row>
    <row r="7" spans="3:7" x14ac:dyDescent="0.25">
      <c r="C7" t="s">
        <v>4</v>
      </c>
      <c r="D7">
        <v>6495</v>
      </c>
      <c r="E7">
        <v>4180</v>
      </c>
      <c r="F7">
        <v>2081</v>
      </c>
      <c r="G7">
        <v>3336</v>
      </c>
    </row>
    <row r="8" spans="3:7" x14ac:dyDescent="0.25">
      <c r="C8" t="s">
        <v>5</v>
      </c>
      <c r="D8">
        <v>5760</v>
      </c>
      <c r="E8">
        <v>4156</v>
      </c>
      <c r="F8">
        <v>4829</v>
      </c>
      <c r="G8">
        <v>4195</v>
      </c>
    </row>
    <row r="9" spans="3:7" x14ac:dyDescent="0.25">
      <c r="C9" t="s">
        <v>6</v>
      </c>
      <c r="D9">
        <v>2272</v>
      </c>
      <c r="E9">
        <v>2184</v>
      </c>
      <c r="F9">
        <v>2971</v>
      </c>
      <c r="G9">
        <v>5482</v>
      </c>
    </row>
    <row r="10" spans="3:7" x14ac:dyDescent="0.25">
      <c r="C10" t="s">
        <v>7</v>
      </c>
      <c r="D10">
        <v>2279</v>
      </c>
      <c r="E10">
        <v>3918</v>
      </c>
      <c r="F10">
        <v>6912</v>
      </c>
      <c r="G10">
        <v>3237</v>
      </c>
    </row>
    <row r="11" spans="3:7" x14ac:dyDescent="0.25">
      <c r="C11" t="s">
        <v>8</v>
      </c>
      <c r="D11">
        <v>5287</v>
      </c>
      <c r="E11">
        <v>4228</v>
      </c>
      <c r="F11">
        <v>1472</v>
      </c>
      <c r="G11">
        <v>5079</v>
      </c>
    </row>
    <row r="12" spans="3:7" x14ac:dyDescent="0.25">
      <c r="C12" t="s">
        <v>9</v>
      </c>
      <c r="D12">
        <v>2835</v>
      </c>
      <c r="E12">
        <v>6041</v>
      </c>
      <c r="F12">
        <v>6650</v>
      </c>
      <c r="G12">
        <v>2988</v>
      </c>
    </row>
    <row r="13" spans="3:7" x14ac:dyDescent="0.25">
      <c r="C13" t="s">
        <v>10</v>
      </c>
      <c r="D13">
        <v>6148</v>
      </c>
      <c r="E13">
        <v>2623</v>
      </c>
      <c r="F13">
        <v>3932</v>
      </c>
      <c r="G13">
        <v>1207</v>
      </c>
    </row>
    <row r="14" spans="3:7" x14ac:dyDescent="0.25">
      <c r="C14" t="s">
        <v>11</v>
      </c>
      <c r="D14">
        <v>3522</v>
      </c>
      <c r="E14">
        <v>2253</v>
      </c>
      <c r="F14">
        <v>4437</v>
      </c>
      <c r="G14">
        <v>5285</v>
      </c>
    </row>
    <row r="15" spans="3:7" x14ac:dyDescent="0.25">
      <c r="C15" t="s">
        <v>12</v>
      </c>
      <c r="D15">
        <v>4960</v>
      </c>
      <c r="E15">
        <v>1779</v>
      </c>
      <c r="F15">
        <v>1144</v>
      </c>
      <c r="G15">
        <v>1473</v>
      </c>
    </row>
    <row r="16" spans="3:7" x14ac:dyDescent="0.25">
      <c r="C16" t="s">
        <v>13</v>
      </c>
      <c r="D16">
        <v>6020</v>
      </c>
      <c r="E16">
        <v>6348</v>
      </c>
      <c r="F16">
        <v>6067</v>
      </c>
      <c r="G16">
        <v>1615</v>
      </c>
    </row>
    <row r="17" spans="2:7" x14ac:dyDescent="0.25">
      <c r="C17" t="s">
        <v>14</v>
      </c>
      <c r="D17">
        <v>2174</v>
      </c>
      <c r="E17">
        <v>4637</v>
      </c>
      <c r="F17">
        <v>6737</v>
      </c>
      <c r="G17">
        <v>6095</v>
      </c>
    </row>
    <row r="18" spans="2:7" x14ac:dyDescent="0.25">
      <c r="C18" t="s">
        <v>15</v>
      </c>
      <c r="D18">
        <v>6298</v>
      </c>
      <c r="E18">
        <v>4157</v>
      </c>
      <c r="F18">
        <v>6263</v>
      </c>
      <c r="G18">
        <v>3834</v>
      </c>
    </row>
    <row r="22" spans="2:7" x14ac:dyDescent="0.25">
      <c r="F22" t="s">
        <v>314</v>
      </c>
    </row>
    <row r="23" spans="2:7" x14ac:dyDescent="0.25">
      <c r="B23">
        <f>SUM(Ulster)</f>
        <v>53495</v>
      </c>
      <c r="F23" t="s">
        <v>315</v>
      </c>
    </row>
    <row r="24" spans="2:7" x14ac:dyDescent="0.25">
      <c r="B24">
        <f>SUM(March)</f>
        <v>12909</v>
      </c>
    </row>
    <row r="25" spans="2:7" x14ac:dyDescent="0.25">
      <c r="B25" cm="1">
        <f t="array" ref="B25">Leinster May</f>
        <v>5287</v>
      </c>
    </row>
    <row r="26" spans="2:7" x14ac:dyDescent="0.25">
      <c r="B26">
        <f>SUM(January:March)</f>
        <v>47941</v>
      </c>
    </row>
    <row r="27" spans="2:7" x14ac:dyDescent="0.25">
      <c r="B27">
        <f>SUM(Leinster, Connaught)</f>
        <v>97876</v>
      </c>
    </row>
    <row r="28" spans="2:7" x14ac:dyDescent="0.25">
      <c r="B28">
        <f>SUM((January:March) (Leinster,Connaught))</f>
        <v>27540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49A2E-3DD9-45AB-8886-0D1C63F687F3}">
  <sheetPr codeName="Sheet4"/>
  <dimension ref="C2:D14"/>
  <sheetViews>
    <sheetView workbookViewId="0"/>
  </sheetViews>
  <sheetFormatPr defaultRowHeight="15" x14ac:dyDescent="0.25"/>
  <sheetData>
    <row r="2" spans="3:4" x14ac:dyDescent="0.25">
      <c r="C2" t="s">
        <v>62</v>
      </c>
      <c r="D2" t="s">
        <v>63</v>
      </c>
    </row>
    <row r="3" spans="3:4" x14ac:dyDescent="0.25">
      <c r="C3" s="7">
        <v>44927</v>
      </c>
      <c r="D3" s="6">
        <v>7.8E-2</v>
      </c>
    </row>
    <row r="4" spans="3:4" x14ac:dyDescent="0.25">
      <c r="C4" s="7">
        <v>44958</v>
      </c>
      <c r="D4" s="6">
        <v>8.5000000000000006E-2</v>
      </c>
    </row>
    <row r="5" spans="3:4" x14ac:dyDescent="0.25">
      <c r="C5" s="7">
        <v>44986</v>
      </c>
      <c r="D5" s="6">
        <v>7.6999999999999999E-2</v>
      </c>
    </row>
    <row r="6" spans="3:4" x14ac:dyDescent="0.25">
      <c r="C6" s="7">
        <v>45017</v>
      </c>
      <c r="D6" s="6">
        <v>7.1999999999999995E-2</v>
      </c>
    </row>
    <row r="7" spans="3:4" x14ac:dyDescent="0.25">
      <c r="C7" s="7">
        <v>45047</v>
      </c>
      <c r="D7" s="6">
        <v>6.6000000000000003E-2</v>
      </c>
    </row>
    <row r="8" spans="3:4" x14ac:dyDescent="0.25">
      <c r="C8" s="7">
        <v>45078</v>
      </c>
      <c r="D8" s="6">
        <v>6.0999999999999999E-2</v>
      </c>
    </row>
    <row r="9" spans="3:4" x14ac:dyDescent="0.25">
      <c r="C9" s="7">
        <v>45108</v>
      </c>
      <c r="D9" s="6">
        <v>5.8000000000000003E-2</v>
      </c>
    </row>
    <row r="10" spans="3:4" x14ac:dyDescent="0.25">
      <c r="C10" s="7">
        <v>45139</v>
      </c>
      <c r="D10" s="6">
        <v>6.3E-2</v>
      </c>
    </row>
    <row r="11" spans="3:4" x14ac:dyDescent="0.25">
      <c r="C11" s="7">
        <v>45170</v>
      </c>
      <c r="D11" s="6">
        <v>6.4000000000000001E-2</v>
      </c>
    </row>
    <row r="12" spans="3:4" x14ac:dyDescent="0.25">
      <c r="C12" s="7">
        <v>45200</v>
      </c>
      <c r="D12" s="6">
        <v>5.0999999999999997E-2</v>
      </c>
    </row>
    <row r="13" spans="3:4" x14ac:dyDescent="0.25">
      <c r="C13" s="7">
        <v>45231</v>
      </c>
      <c r="D13" s="6">
        <v>3.9E-2</v>
      </c>
    </row>
    <row r="14" spans="3:4" x14ac:dyDescent="0.25">
      <c r="C14" s="7">
        <v>45261</v>
      </c>
      <c r="D14" s="6">
        <v>4.5999999999999999E-2</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9860F-4098-472B-A3F9-3F77EBB6E41A}">
  <sheetPr codeName="Sheet5"/>
  <dimension ref="C4:G9"/>
  <sheetViews>
    <sheetView workbookViewId="0">
      <selection activeCell="F4" sqref="F4:G9"/>
    </sheetView>
  </sheetViews>
  <sheetFormatPr defaultRowHeight="15" x14ac:dyDescent="0.25"/>
  <cols>
    <col min="5" max="5" width="12.5703125" bestFit="1" customWidth="1"/>
  </cols>
  <sheetData>
    <row r="4" spans="3:7" x14ac:dyDescent="0.25">
      <c r="F4" s="5" t="s">
        <v>60</v>
      </c>
      <c r="G4" s="5" t="s">
        <v>61</v>
      </c>
    </row>
    <row r="5" spans="3:7" x14ac:dyDescent="0.25">
      <c r="C5" t="s">
        <v>312</v>
      </c>
      <c r="F5" t="s">
        <v>55</v>
      </c>
      <c r="G5" s="1">
        <v>0.15503875968992201</v>
      </c>
    </row>
    <row r="6" spans="3:7" x14ac:dyDescent="0.25">
      <c r="F6" t="s">
        <v>56</v>
      </c>
      <c r="G6" s="1">
        <v>0.27131782945736399</v>
      </c>
    </row>
    <row r="7" spans="3:7" x14ac:dyDescent="0.25">
      <c r="F7" t="s">
        <v>57</v>
      </c>
      <c r="G7" s="1">
        <v>0.170542635658915</v>
      </c>
    </row>
    <row r="8" spans="3:7" x14ac:dyDescent="0.25">
      <c r="F8" t="s">
        <v>58</v>
      </c>
      <c r="G8" s="1">
        <v>0.28682170542635699</v>
      </c>
    </row>
    <row r="9" spans="3:7" x14ac:dyDescent="0.25">
      <c r="F9" t="s">
        <v>59</v>
      </c>
      <c r="G9" s="1">
        <v>0.12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1 6 c 4 b 9 f 8 - f f 7 4 - 4 c 7 f - b 5 9 6 - 6 4 3 6 c 2 7 7 d f 5 8 "   x m l n s = " h t t p : / / s c h e m a s . m i c r o s o f t . c o m / D a t a M a s h u p " > A A A A A B Y D A A B Q S w M E F A A C A A g A 6 V 7 Y W C 7 o J A q m A A A A 9 g A A A B I A H A B D b 2 5 m a W c v U G F j a 2 F n Z S 5 4 b W w g o h g A K K A U A A A A A A A A A A A A A A A A A A A A A A A A A A A A h Y 8 x D o I w G I W v Q r r T l h K j I T 9 l M A 4 m k p i Y G N e m V G i E Y m i x 3 M 3 B I 3 k F M Y q 6 O b 7 v f c N 7 9 + s N s q G p g 4 v q r G 5 N i i J M U a C M b A t t y h T 1 7 h g u U M Z h K + R J l C o Y Z W O T w R Y p q p w 7 J 4 R 4 7 7 G P c d u V h F E a k U O + 2 c l K N Q J 9 Z P 1 f D r W x T h i p E I f 9 a w x n O I o p n r E 5 p k A m C L k 2 X 4 G N e 5 / t D 4 R l X 7 u + U 1 y Z c L 0 C M k U g 7 w / 8 A V B L A w Q U A A I A C A D p X t h 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6 V 7 Y W C i K R 7 g O A A A A E Q A A A B M A H A B G b 3 J t d W x h c y 9 T Z W N 0 a W 9 u M S 5 t I K I Y A C i g F A A A A A A A A A A A A A A A A A A A A A A A A A A A A C t O T S 7 J z M 9 T C I b Q h t Y A U E s B A i 0 A F A A C A A g A 6 V 7 Y W C 7 o J A q m A A A A 9 g A A A B I A A A A A A A A A A A A A A A A A A A A A A E N v b m Z p Z y 9 Q Y W N r Y W d l L n h t b F B L A Q I t A B Q A A g A I A O l e 2 F g P y u m r p A A A A O k A A A A T A A A A A A A A A A A A A A A A A P I A A A B b Q 2 9 u d G V u d F 9 U e X B l c 1 0 u e G 1 s U E s B A i 0 A F A A C A A g A 6 V 7 Y W 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A K B V U 4 r V J t K g 0 S q D o H x n 5 4 A A A A A A g A A A A A A E G Y A A A A B A A A g A A A A v S J 4 J 2 p E x Q 4 D Z p 2 0 2 v T O 2 1 L Y j h 9 1 D 6 V D 6 R l s B K n 4 8 f 0 A A A A A D o A A A A A C A A A g A A A A V j F x 3 q d Q + V i I x G C J h q B v g T N r / S Q I 9 O O C U h r U N y A u 5 u l Q A A A A 9 k x + 6 X T R 0 2 z Z 8 w 4 g 2 2 J E w F 6 D 2 2 g M s k Y W 2 B 6 J G S G T A b f S D N q 8 f o m w a O O z 6 d U Y a h y e i m e 0 M c N 6 s k c i 8 H Y q a 5 g R L B e G j 6 Q / M 5 d d e T b B 2 9 L l a 0 l A A A A A z V U i L q 7 / Y i J G I 0 2 b 9 C 3 N 5 O 8 v I + 7 7 q M V A U K N h r n 2 W O 2 H s C v E n d b s h K 7 d q a L H M F 1 O I m A H s R z f y v y f g A / 0 8 4 Z R 9 R w = = < / D a t a M a s h u p > 
</file>

<file path=customXml/itemProps1.xml><?xml version="1.0" encoding="utf-8"?>
<ds:datastoreItem xmlns:ds="http://schemas.openxmlformats.org/officeDocument/2006/customXml" ds:itemID="{850CDAB2-0A1F-41AE-97B5-5CA53037E93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Worksheets</vt:lpstr>
      </vt:variant>
      <vt:variant>
        <vt:i4>12</vt:i4>
      </vt:variant>
      <vt:variant>
        <vt:lpstr>Charts</vt:lpstr>
      </vt:variant>
      <vt:variant>
        <vt:i4>1</vt:i4>
      </vt:variant>
      <vt:variant>
        <vt:lpstr>Named Ranges</vt:lpstr>
      </vt:variant>
      <vt:variant>
        <vt:i4>17</vt:i4>
      </vt:variant>
    </vt:vector>
  </HeadingPairs>
  <TitlesOfParts>
    <vt:vector size="30" baseType="lpstr">
      <vt:lpstr>Pivot</vt:lpstr>
      <vt:lpstr>Pivot2</vt:lpstr>
      <vt:lpstr>Data</vt:lpstr>
      <vt:lpstr>Summary</vt:lpstr>
      <vt:lpstr>Sort and Filter</vt:lpstr>
      <vt:lpstr>Restaurant</vt:lpstr>
      <vt:lpstr>Table</vt:lpstr>
      <vt:lpstr>Inflation</vt:lpstr>
      <vt:lpstr>Washing Powder</vt:lpstr>
      <vt:lpstr>Parliament</vt:lpstr>
      <vt:lpstr>Import</vt:lpstr>
      <vt:lpstr>Magic Chart</vt:lpstr>
      <vt:lpstr>Chart2</vt:lpstr>
      <vt:lpstr>April</vt:lpstr>
      <vt:lpstr>August</vt:lpstr>
      <vt:lpstr>Connaught</vt:lpstr>
      <vt:lpstr>December</vt:lpstr>
      <vt:lpstr>February</vt:lpstr>
      <vt:lpstr>January</vt:lpstr>
      <vt:lpstr>July</vt:lpstr>
      <vt:lpstr>June</vt:lpstr>
      <vt:lpstr>Leinster</vt:lpstr>
      <vt:lpstr>March</vt:lpstr>
      <vt:lpstr>May</vt:lpstr>
      <vt:lpstr>Munster</vt:lpstr>
      <vt:lpstr>November</vt:lpstr>
      <vt:lpstr>October</vt:lpstr>
      <vt:lpstr>Sales</vt:lpstr>
      <vt:lpstr>September</vt:lpstr>
      <vt:lpstr>Ulster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Campbell</dc:creator>
  <dc:description>This file is copyrighted © to William Campbell, 2024
me@WilliamCampbell.ie</dc:description>
  <cp:lastModifiedBy>William Campbell</cp:lastModifiedBy>
  <cp:lastPrinted>2024-07-16T09:19:22Z</cp:lastPrinted>
  <dcterms:created xsi:type="dcterms:W3CDTF">2023-10-27T09:44:02Z</dcterms:created>
  <dcterms:modified xsi:type="dcterms:W3CDTF">2024-09-23T10:29:21Z</dcterms:modified>
</cp:coreProperties>
</file>